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40" windowHeight="6030" activeTab="2"/>
  </bookViews>
  <sheets>
    <sheet name="1160" sheetId="1" r:id="rId1"/>
    <sheet name="Лист1" sheetId="2" r:id="rId2"/>
    <sheet name="Город" sheetId="3" r:id="rId3"/>
    <sheet name="Л" sheetId="4" r:id="rId4"/>
    <sheet name="Х" sheetId="5" r:id="rId5"/>
    <sheet name="О" sheetId="6" r:id="rId6"/>
    <sheet name="Ж" sheetId="7" r:id="rId7"/>
    <sheet name="Ш" sheetId="8" r:id="rId8"/>
    <sheet name="З" sheetId="9" r:id="rId9"/>
    <sheet name="К" sheetId="10" r:id="rId10"/>
  </sheets>
  <definedNames>
    <definedName name="_xlnm.Print_Titles" localSheetId="2">'Город'!$10:$12</definedName>
    <definedName name="_xlnm.Print_Titles" localSheetId="6">'Ж'!$10:$12</definedName>
    <definedName name="_xlnm.Print_Titles" localSheetId="8">'З'!$31:$33</definedName>
    <definedName name="_xlnm.Print_Titles" localSheetId="9">'К'!$9:$11</definedName>
    <definedName name="_xlnm.Print_Titles" localSheetId="3">'Л'!$10:$12</definedName>
    <definedName name="_xlnm.Print_Titles" localSheetId="5">'О'!$10:$12</definedName>
    <definedName name="_xlnm.Print_Titles" localSheetId="4">'Х'!$10:$12</definedName>
    <definedName name="_xlnm.Print_Titles" localSheetId="7">'Ш'!$10:$12</definedName>
    <definedName name="_xlnm.Print_Area" localSheetId="2">'Город'!$A$1:$L$136</definedName>
    <definedName name="_xlnm.Print_Area" localSheetId="6">'Ж'!$A$1:$L$56</definedName>
    <definedName name="_xlnm.Print_Area" localSheetId="8">'З'!$A$1:$L$73</definedName>
    <definedName name="_xlnm.Print_Area" localSheetId="9">'К'!$A$1:$L$59</definedName>
    <definedName name="_xlnm.Print_Area" localSheetId="3">'Л'!$A$1:$L$65</definedName>
    <definedName name="_xlnm.Print_Area" localSheetId="5">'О'!$A$1:$L$68</definedName>
    <definedName name="_xlnm.Print_Area" localSheetId="4">'Х'!$A$1:$L$58</definedName>
    <definedName name="_xlnm.Print_Area" localSheetId="7">'Ш'!$A$1:$L$90</definedName>
  </definedNames>
  <calcPr fullCalcOnLoad="1"/>
</workbook>
</file>

<file path=xl/sharedStrings.xml><?xml version="1.0" encoding="utf-8"?>
<sst xmlns="http://schemas.openxmlformats.org/spreadsheetml/2006/main" count="866" uniqueCount="520">
  <si>
    <t>Центральна бібліотека для дорослих</t>
  </si>
  <si>
    <t>Центральна бібліотека для дітей</t>
  </si>
  <si>
    <t>Теплоенергія</t>
  </si>
  <si>
    <t>Цілісний майновий комплекс по вул.Куліковській, 27</t>
  </si>
  <si>
    <t>Група по господарському обліку</t>
  </si>
  <si>
    <t>КУ "Заводський районний фізкультурно-спортивний комплекс"</t>
  </si>
  <si>
    <t>Комплексна дитячо-юнацька спортивна школа "Локомотив"</t>
  </si>
  <si>
    <t>Комплексна дитячо-юнацька спортивна школа "Хвиля"</t>
  </si>
  <si>
    <t>СДЮЩОР Ю.Лагутіна</t>
  </si>
  <si>
    <t>Управління з питань фізичної культури, спорту та туризму міської ради (фінансова підтримка спортивних споруд)</t>
  </si>
  <si>
    <t>Запорізька міська дитяча лікарня № 2</t>
  </si>
  <si>
    <t>КЕК</t>
  </si>
  <si>
    <t>Район</t>
  </si>
  <si>
    <t>Натуральні показники</t>
  </si>
  <si>
    <t>Вартісні показники тис.грн.</t>
  </si>
  <si>
    <t>Вартість (грн.)</t>
  </si>
  <si>
    <t>Місто</t>
  </si>
  <si>
    <t>Л</t>
  </si>
  <si>
    <t>Х</t>
  </si>
  <si>
    <t>О</t>
  </si>
  <si>
    <t>Ж</t>
  </si>
  <si>
    <t>Ш</t>
  </si>
  <si>
    <t>З</t>
  </si>
  <si>
    <t>К</t>
  </si>
  <si>
    <t>Загальноосвітня школа І ступеню № 57</t>
  </si>
  <si>
    <t>Дитяча лікарня № 1</t>
  </si>
  <si>
    <t>Стоматполіклініка № 7</t>
  </si>
  <si>
    <t>Запорізький навчально-вихований комплекс № 7 Запорізької міської ради Запорізької області</t>
  </si>
  <si>
    <t xml:space="preserve">Запорізька гімназія № 8 Запорізької міської ради Запорізької області  </t>
  </si>
  <si>
    <t>Запорізька загальноосвітня школа І-ІІІ ступенів № 14 Запорізької міської ради Запорізької області</t>
  </si>
  <si>
    <t>Запорізька загальноосвітня школа І-ІІІ ступенів № 17 Запорізької міської ради Запорізької області</t>
  </si>
  <si>
    <t>Запорізький навчально-виховний комплекс № 23 Запорізької міської ради Запорізької області</t>
  </si>
  <si>
    <t>Запорізька загальноосвітня школа І-ІІІ ступенів № 38 Запорізької міської ради Запорізької області</t>
  </si>
  <si>
    <t>Запорізький навчально-виховний комплекс технічного профілю Запорізької міської ради Запорізької області</t>
  </si>
  <si>
    <t>Запорізька загальноосвітня школа І-ІІІ ступенів № 80 Запорізької міської ради Запорізької області</t>
  </si>
  <si>
    <t>Запорізька загальноосвітня школа І-ІІІ ступенів № 83 Запорізької міської ради Запорізької області</t>
  </si>
  <si>
    <t>Запорізька загальноосвітня школа І-ІІІ ступенів № 84 Запорізької міської ради Запорізької області</t>
  </si>
  <si>
    <t>Запорізький навчально-виховний комплекс № 88 Запорізької міської ради Запорізької області</t>
  </si>
  <si>
    <t>Запорізька загальноосвітня школа І-ІІІ ступенів № 90 Запорізької міської ради Запорізької області</t>
  </si>
  <si>
    <t>Аналіз перерозподілу коштів до проекту рішення на сесію в листопаді 2005 року по Управлінню освіти і науки міської ради галузь "Освіта"</t>
  </si>
  <si>
    <t>Запорізька загальноосвітня школа І-ІІІ ступенів № 97 Запорізької міської ради Запорізької області</t>
  </si>
  <si>
    <t>Запорізький  навчально-виховний комплекс естетичного профілю № 103 Запорізької міської ради Запорізької області</t>
  </si>
  <si>
    <t>Запорізька гімназія № 107 Запорізької міської ради Запорізької області</t>
  </si>
  <si>
    <t>Запорізький навчально-виховний оздоровчий комплекс № 110 Запорізької міської ради Запорізької області</t>
  </si>
  <si>
    <t>Запорізька гімназія № 6 Запорізької міської ради Запорізької області</t>
  </si>
  <si>
    <t>Дошкільний навчальний заклад (ясла-садок) № 5 "Промінь"</t>
  </si>
  <si>
    <t>Дошкільний навчальний заклад № 101 "Снігуронька"</t>
  </si>
  <si>
    <t>Дошкільний навчальний заклад № 229 "Дніпряночка"</t>
  </si>
  <si>
    <t>Дошкільний навчальний заклад (ясла-садок) № 286 "Сунична галявина"</t>
  </si>
  <si>
    <t>споживання енергоносіїв в розрізі бюджетних установ, що фінансуються з міського бюджету на 2005 рік</t>
  </si>
  <si>
    <t>Додаток 6.1</t>
  </si>
  <si>
    <t>споживання енергоносіїв в розрізі бюджетних установ, що фінансуються з бюджету Ленінського району на 2005 рік</t>
  </si>
  <si>
    <t>Додаток 6.2.</t>
  </si>
  <si>
    <t>споживання енергоносіїв в розрізі бюджетних установ, що фінансуються з бюджету Хортицького району на 2005 рік</t>
  </si>
  <si>
    <t>Додаток  6.3</t>
  </si>
  <si>
    <t>споживання енергоносіїв в розрізі бюджетних установ, що фінансуються з  бюджету Орджонікідзевського району на 2005 рік</t>
  </si>
  <si>
    <t>Додаток 6.4.</t>
  </si>
  <si>
    <t>споживання енергоносіїв в розрізі бюджетних установ, що фінансуються з бюджету Жовтневого району на 2005 рік</t>
  </si>
  <si>
    <t>Додаток 6.5</t>
  </si>
  <si>
    <t>споживання енергоносіїв в розрізі бюджетних установ, що фінансуються з  бюджету Шевченківського району на 2005 рік</t>
  </si>
  <si>
    <t>Додаток 6.6</t>
  </si>
  <si>
    <t>споживання енергоносіїв в розрізі бюджетних установ, що фінансуються з  бюджету Заводського району на 2005 рік</t>
  </si>
  <si>
    <t>Додаток 6.7</t>
  </si>
  <si>
    <t>споживання енергоносіїв в розрізі бюджетних установ, що фінансуються з  бюджету Комунарського району на 2005 рік</t>
  </si>
  <si>
    <t>Додаток 6.8.</t>
  </si>
  <si>
    <t>Дошкільний навчальний заклад (ясла-садок) № 18 "Бджілка"</t>
  </si>
  <si>
    <t>Дошкільний навчальний заклад (ясла-садок) № 42 "Сонечко"</t>
  </si>
  <si>
    <t>Управління з питань екології міської ради</t>
  </si>
  <si>
    <t>Дошкільний виховний заклад загального розвитку  № 273 "Пізнайко"</t>
  </si>
  <si>
    <t>Районний методичний кабінет</t>
  </si>
  <si>
    <t>Комунальна установа "Центральна клінічна лікарня № 4 Заводського району"</t>
  </si>
  <si>
    <t>Комунальна установа "Міська стоматологічна поліклініка № 6"</t>
  </si>
  <si>
    <t>Міська лікарня № 2</t>
  </si>
  <si>
    <t>Дитяча поліклініка № 3</t>
  </si>
  <si>
    <t>Міська лікарня № 8</t>
  </si>
  <si>
    <t>Пологовий будинок № 3</t>
  </si>
  <si>
    <t>Міська поліклініка № 2</t>
  </si>
  <si>
    <t>Стоматологічна поліклініка № 5</t>
  </si>
  <si>
    <t>Дошкільний навчальний заклад комбінованого типу № 9 "Фіалка"</t>
  </si>
  <si>
    <t>Дошкільний навчальний заклад комбінованого типу № 19 "Вогник"</t>
  </si>
  <si>
    <t>Дошкільний навчальний заклад (ясла-садок) № 25 "Горобинка"</t>
  </si>
  <si>
    <t>Спеціальний дошкільний навчальний заклад (дитячий садок) № 36 "Дзвіночок"</t>
  </si>
  <si>
    <t>Дошкільний навчальний  заклад (ясла-садок) № 66 "Зміна"</t>
  </si>
  <si>
    <t>Дошкільний навчальний заклад (ясла-садок)№ 75 "Сонечко"</t>
  </si>
  <si>
    <t>Дошкільний навчальний заклад комбінованого типу № 81 "Бірюсинка"</t>
  </si>
  <si>
    <t>Дошкільний навчальний заклад № 231 "Малютка"</t>
  </si>
  <si>
    <t>Дошкільний навчальний заклад № 107  "Зоряний"</t>
  </si>
  <si>
    <t>Дошкільний навчальний заклад (ясла-садок) № 164 "Золотий ключик"</t>
  </si>
  <si>
    <t>Міська багатопрофільна клінічна лікарня № 9</t>
  </si>
  <si>
    <t>Жовтнева районна адміністрація Запорізької міської ради</t>
  </si>
  <si>
    <t>Управління праці та соціального захисту населення Жовтневої районної адміністрації Запорізької міської ради</t>
  </si>
  <si>
    <t>Відділ освіти Жовтневої районної адміністрації Запорізької міської ради</t>
  </si>
  <si>
    <t>Охорона здоров"я - Жовтнева районна адміністрація Запорізької міської ради</t>
  </si>
  <si>
    <t>Централізована бухгалтерія відділу освіти Жовтневої районної адміністрації Запорізької міської ради</t>
  </si>
  <si>
    <t>Пологовий будинок № 4</t>
  </si>
  <si>
    <t>Дитяча полікліника № 6</t>
  </si>
  <si>
    <t>Міська стоматологічна поліклініка № 3</t>
  </si>
  <si>
    <t>100203</t>
  </si>
  <si>
    <t>Відділ комунального господарства Жовтневої районної адміністрації Запорізької міської ради</t>
  </si>
  <si>
    <t>Благоутрій міста</t>
  </si>
  <si>
    <t>___________№________</t>
  </si>
  <si>
    <t>КФКВ</t>
  </si>
  <si>
    <t>Загальний фонд</t>
  </si>
  <si>
    <t>Спеціальний фонд</t>
  </si>
  <si>
    <t>гКал</t>
  </si>
  <si>
    <t>кВт/год</t>
  </si>
  <si>
    <t>070000</t>
  </si>
  <si>
    <t>Тверде паливо</t>
  </si>
  <si>
    <t>Назва головного розпорядника коштів</t>
  </si>
  <si>
    <t>куб.м.</t>
  </si>
  <si>
    <t>т.</t>
  </si>
  <si>
    <t>Центр естетичного виховання Хортицького району</t>
  </si>
  <si>
    <t>Міський дитячий ботанічний сад</t>
  </si>
  <si>
    <t>Міський Палац дитячої та юнацької творчості</t>
  </si>
  <si>
    <t>Будинок дитячої та юнацької творчості Заводського району</t>
  </si>
  <si>
    <t>Міська станція юних техніків</t>
  </si>
  <si>
    <t>Запорізький центр козацького військово-патріотичного виховання "Школа джур"</t>
  </si>
  <si>
    <t>Науково-методичний центр</t>
  </si>
  <si>
    <t>Відділ технічного нагляду за станом будівель та споруд</t>
  </si>
  <si>
    <t>Центр дитячої та юнацької творчості  Комунарського району</t>
  </si>
  <si>
    <t>Центр дитячої та юнацької творчості  Жовтневого району</t>
  </si>
  <si>
    <t>Органи місцевого самоврядування</t>
  </si>
  <si>
    <t>Виконавчий комітет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</si>
  <si>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</si>
  <si>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</si>
  <si>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охорони здоров"я міської ради</t>
  </si>
  <si>
    <t>Управління з питань фізичної культури, спорту та туризму міської ради</t>
  </si>
  <si>
    <t>Управління у справах приватизації міської ради</t>
  </si>
  <si>
    <t>Управління з питань надзвичайних ситуацій  та цивільного захисту населення  міської ради</t>
  </si>
  <si>
    <t>Фінансове управління міської ради</t>
  </si>
  <si>
    <t>010116</t>
  </si>
  <si>
    <t>Охорона здоров’я</t>
  </si>
  <si>
    <t>Міська служба соціальної допомоги</t>
  </si>
  <si>
    <t>СДЮШОР № 1</t>
  </si>
  <si>
    <t>СДЮШОР № 8</t>
  </si>
  <si>
    <t>ДЮСШ з футболу, волейболу № 11</t>
  </si>
  <si>
    <t>ДЮСШ з баскетболу № 12</t>
  </si>
  <si>
    <t>Управління культури міської ради</t>
  </si>
  <si>
    <t>Бібліотека-філія №3 ім. Лисняка</t>
  </si>
  <si>
    <t>Бібліотека-філія №5ім. Хмельницького</t>
  </si>
  <si>
    <t>Бібліотека-філія №6 ім. Чубаря</t>
  </si>
  <si>
    <t>Бібліотека-філія №7 ім. Франка</t>
  </si>
  <si>
    <t>Бібліотека-філія № 8 ім. Л.Українки</t>
  </si>
  <si>
    <t>Бібліотека-філія №9ім. Рильського</t>
  </si>
  <si>
    <t>Бібліотека-філія №12 ім. Пушкіна</t>
  </si>
  <si>
    <t>Бібліотека-філія №13 ім. Вовчок</t>
  </si>
  <si>
    <t>Бібліотека-філія №15 ім. Сосюри</t>
  </si>
  <si>
    <t>Бібліотека-філія №17 ім. Чехова</t>
  </si>
  <si>
    <t>Бібліотека-філія №20 ім.Шляхова</t>
  </si>
  <si>
    <t>Бібліотека-філія №2ім. Дубініна</t>
  </si>
  <si>
    <t>Бібліотека-філія №5 ім. Кіяшко</t>
  </si>
  <si>
    <t>Бібліотека-філія №6 ім. Гагаріна</t>
  </si>
  <si>
    <t>Бібліотека-філія №7 “Джерело”</t>
  </si>
  <si>
    <t>Бібліотека-філія №8 ім. Космо-дем’янської</t>
  </si>
  <si>
    <t>Бібліотека-філія №11 ім. Гайдара</t>
  </si>
  <si>
    <t>Бібліотека-філія №15 ім. Котика</t>
  </si>
  <si>
    <t>Бібліотека-філія №17 “Еврика”</t>
  </si>
  <si>
    <t>Дитяча музична школа № 1</t>
  </si>
  <si>
    <t>Дитяча музична школа № 2</t>
  </si>
  <si>
    <t>Дитяча музична школа № 3</t>
  </si>
  <si>
    <t>Дитяча музична школа № 4</t>
  </si>
  <si>
    <t>Дитяча музична школа № 5</t>
  </si>
  <si>
    <t>Дитяча музична школа № 6</t>
  </si>
  <si>
    <t>Дитяча музична школа № 7</t>
  </si>
  <si>
    <t>Дитяча музична школа № 8</t>
  </si>
  <si>
    <t>Дитяча художня школа</t>
  </si>
  <si>
    <t>Комунальна установа “Міська клінічна лікарня  екстреної та швидкої медичної допомоги міста Запоріжжя”</t>
  </si>
  <si>
    <t>Комунальна установа “6-а міська клінічна лікарня”</t>
  </si>
  <si>
    <t>Комунальний заклад охорони здоров’я “Студентська поліклініка”</t>
  </si>
  <si>
    <t>Заклад охорони здоров’я “Дитяча міська стоматологічна поліклініка”</t>
  </si>
  <si>
    <t>Бібліотека-філія №2 ім. Маяковського</t>
  </si>
  <si>
    <t>Бібліотека-філія №10 ім. Шевченка</t>
  </si>
  <si>
    <t>Бібліотека-філія №11 ім. Короленка</t>
  </si>
  <si>
    <t>Бібліотека-філія №14 ім. Нєкрасова</t>
  </si>
  <si>
    <t>Бібліотека-філія №16 ім. Крапівницького</t>
  </si>
  <si>
    <t>Бібліотека-філія №18 ім.Комарова</t>
  </si>
  <si>
    <t>Центральна бібліотека ім. Андросова</t>
  </si>
  <si>
    <t>Бібліотека-філія №1 ім. Великого</t>
  </si>
  <si>
    <t>Бібліотека-філія №4ім. Гнаровської</t>
  </si>
  <si>
    <t>Бібліотека-філія №9 ім. Островського</t>
  </si>
  <si>
    <t>Бібліотека-філія №10 ім. Маршака</t>
  </si>
  <si>
    <t>Бібліотека-філія №13 ім. Морозова</t>
  </si>
  <si>
    <t>Бібліотека-філія №14 ім. Чуковського</t>
  </si>
  <si>
    <t>Бібліотека-філія №16 ім. Портнової</t>
  </si>
  <si>
    <t>Дитяча школа мистецтв № 1</t>
  </si>
  <si>
    <t>Дитяча школа мистецтв № 2</t>
  </si>
  <si>
    <t>Дитяча школа мистецтв № 4</t>
  </si>
  <si>
    <t>Централізована бухгалтерія</t>
  </si>
  <si>
    <t>Бібліотека-філія №12 ім.Ульянова</t>
  </si>
  <si>
    <t>СДЮШОР з веслування академічного “Україна”</t>
  </si>
  <si>
    <t xml:space="preserve">ДЮСШ з боксу та греко-римської боротьби № 6  </t>
  </si>
  <si>
    <t>СДЮШОР з художньої гімнастики № 5</t>
  </si>
  <si>
    <t>Централізована бухгалтерія управління охорони здоров’я Запорізької міської ради</t>
  </si>
  <si>
    <t>091204</t>
  </si>
  <si>
    <t>080000</t>
  </si>
  <si>
    <t>Центр дитячої та  юнацької творчості Шевченківського району</t>
  </si>
  <si>
    <t>Теплоене-ргія</t>
  </si>
  <si>
    <t>Електроене-ргія</t>
  </si>
  <si>
    <t>Електро-енергія</t>
  </si>
  <si>
    <t xml:space="preserve">Природ-ний газ </t>
  </si>
  <si>
    <t>до рішення міської ради</t>
  </si>
  <si>
    <t>Ліміти</t>
  </si>
  <si>
    <t>у натуральному виразі</t>
  </si>
  <si>
    <t>Ленінська райадміністрація</t>
  </si>
  <si>
    <t>Управління праці та соціального  захисту населення Ленінської райадміністрації</t>
  </si>
  <si>
    <t>Відділ освіти Ленінської райадміністрації</t>
  </si>
  <si>
    <t>Охорона здоров"я- Ленінська райадміністрація</t>
  </si>
  <si>
    <t xml:space="preserve">Секретар ради </t>
  </si>
  <si>
    <t>Секретар ради</t>
  </si>
  <si>
    <t>І.І.Наливайко</t>
  </si>
  <si>
    <t>Хортицька райадміністрація</t>
  </si>
  <si>
    <t>Пологовий будинок № 9</t>
  </si>
  <si>
    <t>Центральна районна поліклініка №1</t>
  </si>
  <si>
    <t>Управління праці та соціального захисту населення Хортицької райадміністрації</t>
  </si>
  <si>
    <t>Відділ освіти Хортицької райадміністрації</t>
  </si>
  <si>
    <t>Адміністративна будівля районного відділу освіти</t>
  </si>
  <si>
    <t>Охорона  здоров’я – Хортицька райадміністрація</t>
  </si>
  <si>
    <t>Комунальна установа "Центральна лікарня Жовтневого району"</t>
  </si>
  <si>
    <t>Комунальна установа "Міська стоматологічна поліклініка №2"</t>
  </si>
  <si>
    <t>Комунальна установа "Пологовий будинок № 1"</t>
  </si>
  <si>
    <t>Орджонікідзевська райадміністрація</t>
  </si>
  <si>
    <t>Управління праці та соціального захисту населення Орджонікідзевської райадміністрації</t>
  </si>
  <si>
    <t>Відділ освіти Орджонікідзевської райадміністрації</t>
  </si>
  <si>
    <t>Дошкільний заклад №67</t>
  </si>
  <si>
    <t>Дошкільний заклад №77</t>
  </si>
  <si>
    <t>Дошкільний заклад №154</t>
  </si>
  <si>
    <t>Дошкільний заклад №65</t>
  </si>
  <si>
    <t>Дошкільний заклад №184</t>
  </si>
  <si>
    <t>Дошкільний заклад №259</t>
  </si>
  <si>
    <t>Районний методичний комітет</t>
  </si>
  <si>
    <t>Міжшкільний навчально-виробничий комбінат</t>
  </si>
  <si>
    <t>Охорона здоров"я- Орджонікідзевська райадміністрація</t>
  </si>
  <si>
    <t>І.І. Наливайко</t>
  </si>
  <si>
    <t>Шевченківська райадміністрація</t>
  </si>
  <si>
    <t>Управління праці та соціального захисту населення Шевченківської райадміністрації</t>
  </si>
  <si>
    <t>Відділ освіти Шевченківської райадміністрації</t>
  </si>
  <si>
    <t>Неповна середня загальноосвітня школа №10</t>
  </si>
  <si>
    <t>Групи по централізованому господарському обслуговуванню</t>
  </si>
  <si>
    <t>Охорона здоров"я- Шевченківська райадміністрація</t>
  </si>
  <si>
    <t>Районний відділ освіти</t>
  </si>
  <si>
    <t>Навчальнио- виробничий комбінат</t>
  </si>
  <si>
    <t>Заводська райадміністрація</t>
  </si>
  <si>
    <t>Відділ освіти Заводської райадміністрації</t>
  </si>
  <si>
    <t xml:space="preserve">                                               Відділ освіти Заводської райадміністрації</t>
  </si>
  <si>
    <t>Охорона здоров'я -                         Заводська райадміністрація</t>
  </si>
  <si>
    <t>Комунарська райадміністрація</t>
  </si>
  <si>
    <t>Дитячий дошкільний заклад №285</t>
  </si>
  <si>
    <t>Запорізький навчально-виховний комплекс "Основа" Запорізької міської ради Запорізької області</t>
  </si>
  <si>
    <t>нат.показник</t>
  </si>
  <si>
    <t>тис.грн.</t>
  </si>
  <si>
    <t>тариф</t>
  </si>
  <si>
    <t>Установа</t>
  </si>
  <si>
    <t>РАЗОМ</t>
  </si>
  <si>
    <t>Ліміти до проекту рішення на сесію в вересні</t>
  </si>
  <si>
    <t>Відхилення</t>
  </si>
  <si>
    <t>Ліміти в рішенні № 5 від 28.01.2005 "Про бюджет міста на 2005 рік"</t>
  </si>
  <si>
    <t>КФК</t>
  </si>
  <si>
    <t>Злагода</t>
  </si>
  <si>
    <t>Логос</t>
  </si>
  <si>
    <t>Контакт</t>
  </si>
  <si>
    <t>Перспектива</t>
  </si>
  <si>
    <t>Алеф</t>
  </si>
  <si>
    <t>Гармонія</t>
  </si>
  <si>
    <t>Основа</t>
  </si>
  <si>
    <t>Мрія</t>
  </si>
  <si>
    <t>Запорізька Січ</t>
  </si>
  <si>
    <t>СДЮШОР  № 5</t>
  </si>
  <si>
    <t xml:space="preserve">ДЮСШ  № 6  </t>
  </si>
  <si>
    <t xml:space="preserve">ДЮСШ № 10 </t>
  </si>
  <si>
    <t>ДЮСШ  № 11</t>
  </si>
  <si>
    <t>ДЮСШ  № 12</t>
  </si>
  <si>
    <t>ЦЕВ Хортицького району</t>
  </si>
  <si>
    <t>Міський ПДЮТ</t>
  </si>
  <si>
    <t>ЦДЮ Орд р-н</t>
  </si>
  <si>
    <t>БДЮТ Зав р-н</t>
  </si>
  <si>
    <t xml:space="preserve"> "Школа джур"</t>
  </si>
  <si>
    <t>ЦДЮТ Ленінського району</t>
  </si>
  <si>
    <t>ЦДЮТ  Ком району</t>
  </si>
  <si>
    <t>ЦДЮТ  Жовт району</t>
  </si>
  <si>
    <t>ЦДЮТ Шевчен району</t>
  </si>
  <si>
    <t>відхилення 070201</t>
  </si>
  <si>
    <t>відхилення 070401</t>
  </si>
  <si>
    <t>Аналіз перерозподілу коштів до проекту рішення на сесію в вересні 2005 року по Управлінню освіти і науки міської ради КФК 130107 "Спортивні школи"</t>
  </si>
  <si>
    <t>Міський дитячий бот. сад</t>
  </si>
  <si>
    <t>нат.пок</t>
  </si>
  <si>
    <t>Медико-санітарна частина "Комунар"</t>
  </si>
  <si>
    <t>Медико-санітарна частина "Радіоприлад"</t>
  </si>
  <si>
    <t>Відділ освіти Комунарської райадміністрації</t>
  </si>
  <si>
    <t>Охорона здоров"я - Комунарська райадмністрація</t>
  </si>
  <si>
    <t>Дошкільний навчальний заклад №206</t>
  </si>
  <si>
    <t>Управління праці та соціального захисту населення Заводської райадміністрації</t>
  </si>
  <si>
    <t>Комунальне підприємство "Центральний стадіон"</t>
  </si>
  <si>
    <t>Водопоста-чання та водовідве-дення</t>
  </si>
  <si>
    <t>Група по централізованому господарському обслуговуванню</t>
  </si>
  <si>
    <t>Відділ комунального господарства Шевченківської райадміністрації</t>
  </si>
  <si>
    <t>Поліклініка ім "8 Березня"</t>
  </si>
  <si>
    <t xml:space="preserve">Централізована бухгалтерія Комунальної установи "Центральна лікарня Жовтневого району"  </t>
  </si>
  <si>
    <t>10 міська клінічна лікарня</t>
  </si>
  <si>
    <t xml:space="preserve">Комунальна установа міська стоматологічна поліклініка № 4 </t>
  </si>
  <si>
    <t>Запорізький клінічний пологовий будинок № 5</t>
  </si>
  <si>
    <t>130112</t>
  </si>
  <si>
    <t>Бібліотека-філія №19 Підпорожнянка</t>
  </si>
  <si>
    <t xml:space="preserve">    </t>
  </si>
  <si>
    <t xml:space="preserve"> </t>
  </si>
  <si>
    <t>130000</t>
  </si>
  <si>
    <t>210105</t>
  </si>
  <si>
    <t>210110</t>
  </si>
  <si>
    <t>КУ “Запорізький міський шаховий клуб “Думка”</t>
  </si>
  <si>
    <t>КУ “Міський фізкультурно-оздоровчий центр “Ратібор”</t>
  </si>
  <si>
    <t>КУ “Заводський районний фізкультурно-спортивний комплекс”</t>
  </si>
  <si>
    <t xml:space="preserve">Комунальна спеціальна воєнізована аварійно-рятувальна служба </t>
  </si>
  <si>
    <t>Запорізька міська рятувально-водолазна служба</t>
  </si>
  <si>
    <t>Тепло-енергія</t>
  </si>
  <si>
    <t>Управління праці та соціального захисту населення міської ради</t>
  </si>
  <si>
    <t xml:space="preserve">                                       </t>
  </si>
  <si>
    <t>Фінансове управління Заводської районної адміністрації</t>
  </si>
  <si>
    <t xml:space="preserve"> Ліміти</t>
  </si>
  <si>
    <t>Дитяча школа мистецтв № 3</t>
  </si>
  <si>
    <t>Фінансове управління Шевченківської райадміністрації</t>
  </si>
  <si>
    <t>Управління освіти і науки міської ради</t>
  </si>
  <si>
    <t>Управління освіти і науки міської ради (спортивні школи)</t>
  </si>
  <si>
    <t>Фінансове управління Хортицької райадміністрації</t>
  </si>
  <si>
    <t>Комунальний заклад "Медикосанітарна частина "Запоріжсталь" та "Дніпроспецсталь"</t>
  </si>
  <si>
    <t>Запорізький навчально-виховний комплекс "Основа" з відділенням для реабілітації дітей хворих на цукровий діабет Запорізької міської ради Запорізької області</t>
  </si>
  <si>
    <t xml:space="preserve">Природний газ 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</si>
  <si>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</si>
  <si>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Запорізький навчально-виховний комплекс "Гармонія-плюс" Запорізької міської ради Запорізької області</t>
  </si>
  <si>
    <t>Запорізький ліцей "Логос" Запорізької міської ради Запорізької області</t>
  </si>
  <si>
    <t>Запорізький навчально-виховний комплекс "Мрія" Запорізької міської ради Запорізької області</t>
  </si>
  <si>
    <t>Запорізький навчально-виховний комплекс "Контакт" Запорізької міської ради Запорізької області</t>
  </si>
  <si>
    <t>Запорізький багатопрофільний ліцей "Перспектива" Запорізької міської ради Запоізької області</t>
  </si>
  <si>
    <t>Комунальна установа "Центральна поліклініка Жовтневого району"</t>
  </si>
  <si>
    <t>Запорізька єврейська гімназія "ОРТ-Алеф" Запорізької міської ради Запорізької області</t>
  </si>
  <si>
    <t>Запорізька загальноосвітня школа І-ІІІ ступенів № 22 Запорізької міської ради Запорізької області</t>
  </si>
  <si>
    <t>Запорізька загальноосвітня школа І-ІІІ ступенів № 29 Запорізької міської ради Запорізької області</t>
  </si>
  <si>
    <t>Запорізький навчально-виховний комплекс І-ІІІ ступенів № 30 Запорізької міської ради Запорізької області</t>
  </si>
  <si>
    <t>Запорізька гімназія № 31 Запорізької міської ради Запорізької області</t>
  </si>
  <si>
    <t>Запорізька гімназія № 50 Запорізької міської ради Запорізької області</t>
  </si>
  <si>
    <t>Запорізька спеціалізована школа І-ІІІ ступенів № 59 з поглибленим вивченням англійської мови Запорізької міської ради Запорізької області</t>
  </si>
  <si>
    <t>Запорізька загальноосвітня школа І-ІІІ ступенів № 61 Запорізької міської ради Запорізької області</t>
  </si>
  <si>
    <t>Запорізький багатопрофільний ліцей № 62 Запорізької міської ради Запорізької області</t>
  </si>
  <si>
    <t>Запорізький навчально-виховний комплекс І-ІІІ ступенів № 66 Запорізької міської ради Запорізької області</t>
  </si>
  <si>
    <t>Запорізька загальноосвітня школа І-ІІІ ступенів № 69 Запорізької міської ради Запорізької області</t>
  </si>
  <si>
    <t>Запорізька загальноосвітня школа І-ІІІ ступенів № 73 Запорізької міської ради Запорізької області</t>
  </si>
  <si>
    <t>Запорізька загальноосвітня школа І-ІІІ ступенів № 81 Запорізької міської ради Запорізької області</t>
  </si>
  <si>
    <t>Запорізький навчально-виховний комплекс ІІ-ІІІ ступенів № 82 з виробничим навчанням Запорізької міської ради Запорізької області</t>
  </si>
  <si>
    <t>Запорізька загальноосвітня школа І-ІІІ ступенів № 86 Запорізької міської ради Запорізької області</t>
  </si>
  <si>
    <t>Запорізька загальноосвітня школа І-ІІІ ступенів № 87 Запорізької міської ради Запорізької області</t>
  </si>
  <si>
    <t>Запорізька загальноосвітня школа І-ІІІ ступенів № 89 Запорізької міської ради Запорізької області</t>
  </si>
  <si>
    <t>Запорізький колегіум "Елінт" Запорізької міської ради Запорізької області</t>
  </si>
  <si>
    <t>Запорізька спеціалізована школа І-ІІІ ступенів № 100 Запорізької міської ради Запорізької області</t>
  </si>
  <si>
    <t>Запорізька загальноосвітня школа І-ІІІ ступенів № 104 Запорізької міської ради Запорізької області</t>
  </si>
  <si>
    <t>Запорізька загальноосвітня школа І-ІІІ ступенів № 109 Запорізької міської ради Запорізької області</t>
  </si>
  <si>
    <t xml:space="preserve">Запорізький навчально-виховний комплекс "Еврика" Запорізької міської ради Запорізької області </t>
  </si>
  <si>
    <t>Запорізький навчально-виховний комплекс естетичного навчання № 9 Запорізької міської ради Запорізької області</t>
  </si>
  <si>
    <t>Запорізький загальноосвітній навчально-виховний комплекс "Молодь" Запорізької міської ради Запорізької області</t>
  </si>
  <si>
    <t>Запорізька загальноосвітня школа ІІ-ІІІ ступенів № 16 Запорізької міської ради Запорізької області</t>
  </si>
  <si>
    <t>Запорізька загальноосвітня школа І-ІІІ ступенів № 24 Запорізької міської ради Запорізької області</t>
  </si>
  <si>
    <t>Запорізька загальноосвітня школа І-ІІІ ступенів № 32 Запорізької міської ради Запорізької області</t>
  </si>
  <si>
    <t>Запорізька спеціалізована школа І-ІІІ ступенів № 40 з поглибленим вивченням англійської мови Запорізької міської ради Запорізької області</t>
  </si>
  <si>
    <t>Запорізька гімназія № 45 Запорізької міської ради Запорізької області</t>
  </si>
  <si>
    <t>Запорізька загальноосвітня школа І-ІІІ ступенів № 49 Запорізької міської ради Запорізької області</t>
  </si>
  <si>
    <t>Запорізька загальноосвітня школа І-ІІІ ступенів № 51 Запорізької міської ради Запорізької області</t>
  </si>
  <si>
    <t>Запорізька загальноосвітня школа І-ІІІ ступенів № 91 Запорізької міської ради Запорізької області</t>
  </si>
  <si>
    <t>Запорізька загальноосвітня школа І-ІІІ ступенів № 92 Запорізької міської ради Запорізької області</t>
  </si>
  <si>
    <t>Запорізький багатопрофільний ліцей № 99 Запорізької міської ради Запорізької області</t>
  </si>
  <si>
    <t>Запорізька загальноосвітня школа І-ІІІ ступенів № 106 Запорізької міської ради Запорізької області</t>
  </si>
  <si>
    <t>Запорізька загальноосвітня школа І-ІІІ ступенів № 108 Запорізької міської ради Запорізької області</t>
  </si>
  <si>
    <t>Запорізький загальноосвітній навчально-виховний комплекс "Злагода" Запорізької міської ради Запорізької області</t>
  </si>
  <si>
    <t>Запорізька загальноосвітня школа І-ІІІ ступенів № 1 імені Т.Г.Шевченка Запорізької міської ради Запорізької області</t>
  </si>
  <si>
    <t>Запорізька гімназія № 2 імені Лесі Українки Запорізької міської ради Запорізької області</t>
  </si>
  <si>
    <t>Запорізька загальноосвітня школа І-ІІІ ступенів № 3 Запорізької міської ради Запорізької області</t>
  </si>
  <si>
    <t>Запорізька загальноосвітня школа І-ІІІ ступенів № 5 Запорізької міської ради Запорізької області</t>
  </si>
  <si>
    <t>Запорізька гімназія № 11 Запорізької міської ради Запорізької області</t>
  </si>
  <si>
    <t>Запорізька загальноосвітня школа І-ІІІ ступенів № 15 Запорізької міської ради Запорізької області</t>
  </si>
  <si>
    <t>Запорізька загальноосвітня школа І-ІІІ ступенів № 44 Запорізької міської ради Запорізької області</t>
  </si>
  <si>
    <t>Запорізька загальноосвітня школа І-ІІІ ступенів № 76 Запорізької міської ради Запорізької області</t>
  </si>
  <si>
    <t>Запорізький колегіум № 98 Запорізької міської ради Запорізької області</t>
  </si>
  <si>
    <t>Запорізький ліцей № 105 Запорізької міської ради Запорізької області</t>
  </si>
  <si>
    <t>Запорізька вечірня школа ІІ-ІІІ ступенів № 12 Запорізької міської ради Запорізької області</t>
  </si>
  <si>
    <t>Запорізький технічний ліцей Запорізької міської ради Запорізької області</t>
  </si>
  <si>
    <t>Запорізький навчально-виховний комплекс № 20 екологічного профілю Запорізької міської ради Запорізької області</t>
  </si>
  <si>
    <t>Запорізька гімназія № 25 гуманітарного профілю Запорізької міської ради Запорізької області</t>
  </si>
  <si>
    <t>Запорізька суспільно-гуманітарна гімназія № 27 Запорізької міської ради Запорізьої області</t>
  </si>
  <si>
    <t>Центр розвитку дитини "Лазурний"  № 278</t>
  </si>
  <si>
    <t>Запорізька гімназія № 28 Запорізької міської ради Запорізької області</t>
  </si>
  <si>
    <t>Запорізька загальноосвітня школа І-ІІІ ступенів № 37 Запорізької міської ради Запорізької області</t>
  </si>
  <si>
    <t>Запорізька загальноосвітня школа І-ІІІ ступенів № 39 Запорізької міської ради Запорізької області</t>
  </si>
  <si>
    <t>Запорізька загальноосвітня школа І-ІІІ ступенів № 41 Запорізької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</si>
  <si>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</si>
  <si>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Запорізька гімназія № 71 з поглибленим вивченням іноземної мови Запорізької міської ради Запорізької області</t>
  </si>
  <si>
    <t>Запорізька спеціалізована школа І-ІІІ ступенів № 72 з поглибленим вивченням хімії та біології Запорізької міської ради Запорізької області</t>
  </si>
  <si>
    <t>Запорізька загальноосвітня школа І-ІІІ ступенів № 78 Запорізької міської ради Запорізької області</t>
  </si>
  <si>
    <t>Запорізька загальноосвітня школа І-ІІІ ступенів № 94 Запорізької міської ради Запорізької області</t>
  </si>
  <si>
    <t>Запорізький класичний ліцей Запорізької міської ради Запорізької області</t>
  </si>
  <si>
    <t>Запорізька загальноосвітня вечірня школа ІІ-ІІІ ступенів № 31 Запорізької міської ради Запорізької області</t>
  </si>
  <si>
    <t>Запорізька загальноосвітня школа І-ІІІ ступенів № 4 Запорізької міської ради Запорізької області</t>
  </si>
  <si>
    <t>Запорізька загальноосвітня школа І-ІІІ ступенів № 12 Запорізької міської ради Запорізької області</t>
  </si>
  <si>
    <t>Запорізька спеціалізована школа фізичної культури І-ІІІ ступенів № 18 Запорізької міської ради Запорізької області</t>
  </si>
  <si>
    <t>Запорізький навчально-виховний комплекс № 19 Запорізької міської ради Запорізької області</t>
  </si>
  <si>
    <t>Запорізький ліцей №  34 Запорізької міської ради Запорізької області</t>
  </si>
  <si>
    <t>Запорізька загальноосвітня школа І-ІІІ ступенів № 35 Запорізької міської ради Запорізької області</t>
  </si>
  <si>
    <t>Запорізька загальноосвітня школа І-ІІІ ступенів № 42 Запорізької міської ради Запорізької області</t>
  </si>
  <si>
    <t>Запорізька загальноосвітня школа І-ІІІ ступенів № 52 Запорізької міської ради Запорізької області</t>
  </si>
  <si>
    <t>Запорізька загальноосвітня школа І-ІІІ ступенів № 53 Запорізької міської ради Запорізької області</t>
  </si>
  <si>
    <t>Запорізька загальноосвітня школа І-ІІІ ступенів № 55 Запорізької міської ради Запорізької області</t>
  </si>
  <si>
    <t>Запорізька загальноосвітня школа І-ІІІ ступенів № 60 Запорізької міської ради Запорізької області</t>
  </si>
  <si>
    <t>Запорізький навчально-виховний комплекс № 63 Запорізької міської ради Запорізької області</t>
  </si>
  <si>
    <t>Запорізька загальноосвітня школа І-ІІІ ступенів № 64 Запорізької міської ради Запорізької області</t>
  </si>
  <si>
    <t>Запорізька загальноосвітня школа І-ІІІ ступенів № 65 Запорізької міської ради Запорізької області</t>
  </si>
  <si>
    <t>Відділ комунального господарства Заводської районної адміністрації</t>
  </si>
  <si>
    <t>Запорізька загальноосвітня школа І-ІІІ ступенів № 68 Запорізької міської ради Запорізької області</t>
  </si>
  <si>
    <t>Запорізький навчально-виховний комплекс № 77 Запорізької міської ради Запорізької області</t>
  </si>
  <si>
    <t>Запорізька гімназія № 93 Запорізької міської ради Запорізької області</t>
  </si>
  <si>
    <t>Запорізька загальноосвітня школа І-ІІІ ступенів № 95 Запорізької міської ради Запорізької області</t>
  </si>
  <si>
    <t>Запорізький навчально-виховний комплекс № 101 Запорізької міської ради Запорізької області</t>
  </si>
  <si>
    <t>Запорізький навчально-виховний комплекс № 111 Запорізької міської ради Запорізької області</t>
  </si>
  <si>
    <t>Запорізький технічний ліцей "Вибір" Запорізької міської ради Запорізької області</t>
  </si>
  <si>
    <t>Запорізький навчально-виховний комплекс "Освіта" Запорізької міської ради Запорізької області</t>
  </si>
  <si>
    <t>Запорізький навчально-виховний комплекс І ступеня "Світанок" Запорізької міської ради Запорізької області</t>
  </si>
  <si>
    <t>Запорізька загальноосвітня школа І-ІІ ступенів № 13 Запорізької міської ради Запорізької області</t>
  </si>
  <si>
    <t>Запорізька загальноосвітня школа І-ІІ ступенів № 21 Запорізької міської ради Запорізької області</t>
  </si>
  <si>
    <t>Запорізька загальноосвітня школа І-ІІІ ступенів № 33 Запорізької міської ради Запорізької області</t>
  </si>
  <si>
    <t>Запорізька загальноосвітня школа І-ІІІ ступенів № 36 Запорізької міської ради Запорізької області</t>
  </si>
  <si>
    <t>Запорізька гімназія № 46 Запорізької міської ради Запорізької області</t>
  </si>
  <si>
    <t>Запорізька гімназія № 47 Запорізької міської ради Запорізької області</t>
  </si>
  <si>
    <t>Запорізька загальноосвітня школа І-ІІ ступенів № 48 Запорізької міської ради Запорізької області</t>
  </si>
  <si>
    <t>Запорізька загальноосвітня школа І-ІІІ ступенів № 54 Запорізької міської ради Запорізької області</t>
  </si>
  <si>
    <t>Запорізький навчально-виховний комплекс № 67 Запорізької міської ради Запорізької області</t>
  </si>
  <si>
    <t>Запорізька загальноосвітня школа І-ІІІ ступенів № 75 Запорізької міської ради Запорізької області</t>
  </si>
  <si>
    <t>Запорізька загальноосвітня школа І-ІІ ступенів № 85 Запорізької міської ради Запорізької області</t>
  </si>
  <si>
    <t>Запорізький навчально-виховний комплекс "Барвінок" Запорізької міської ради Запорізької області</t>
  </si>
  <si>
    <t>Дошкільний навчальний заклад комбінованого типу № 32 "Ромашка"</t>
  </si>
  <si>
    <t>Дошкільний навчальний заклад (ясла-садок) № 94 "Перлина"</t>
  </si>
  <si>
    <t>Дошкільний навчальний заклад комбінованого типу № 121 "Космос"</t>
  </si>
  <si>
    <t>Дошкільний навчальний заклад комбінованого типу № 160 "Журавлик"</t>
  </si>
  <si>
    <t>Дошкільний навчальний заклад комбінованого типу № 175 "Оленка"</t>
  </si>
  <si>
    <t>Дошкільний навчальний заклад комбінованого типу № 189 "Ромашка"</t>
  </si>
  <si>
    <t>Дошкільний навчальний заклад комбінованого типу № 190 "Дюймовочка"</t>
  </si>
  <si>
    <t>Дошкільний навчальний заклад комбінованого типу № 192 "Веселка"</t>
  </si>
  <si>
    <t>Дошкільний навчальний заклад комбінованого типу № 221 "Пілот"</t>
  </si>
  <si>
    <t>Дошкільний навчальний заклад комбінованого типу № 267 "Горобинонька"</t>
  </si>
  <si>
    <t>Спеціальний дошкільний навчальний заклад № 297 "Здоров"ячок"</t>
  </si>
  <si>
    <t>3 міська лікарня</t>
  </si>
  <si>
    <t>Дошкільний навчальний заклад (ясла-садок) № 287 "Біла гвоздика"</t>
  </si>
  <si>
    <t xml:space="preserve">Дошкільний навчальний заклад (ясла-садок) № 291 "Витязь" </t>
  </si>
  <si>
    <t>Дошкільний навчальний заклад (ясла-садок) № 205 "Світлиця"</t>
  </si>
  <si>
    <t>Дошкільний навчальний заклад (ясла-садок) № 3 "Райдуга"</t>
  </si>
  <si>
    <t>Дошкільний навчальний заклад (ясла-садок) № 55 "Калиновий цвіт"</t>
  </si>
  <si>
    <t>Дошкільний навчальний заклад (дитячий садок) № 98 "Жайворонок"</t>
  </si>
  <si>
    <t>Дошкільний навчальний заклад (дитячий садок) № 108 "Теремок"</t>
  </si>
  <si>
    <t>Дошкільний навчальний заклад (ясла-садок) № 130 "Казка"</t>
  </si>
  <si>
    <t>Дошкільний навчальний заклад комбінованого типу № 182 "Щасливе дитинство"</t>
  </si>
  <si>
    <t>Дошкільний навчальний заклад (ясла-садок) № 163</t>
  </si>
  <si>
    <t>Дошкільний навчальний заклад комбінованого типу № 281 "Журавлик"</t>
  </si>
  <si>
    <t>Центр розвитку дитини "Надія"</t>
  </si>
  <si>
    <t>Дошкільний навчальний заклад комбінованого типу № 14 "Орлик"</t>
  </si>
  <si>
    <t>Спеціальний дошкільний навчальний заклад (ясла-садок) № 39 "Грибок"</t>
  </si>
  <si>
    <t>Дошкільний навчальний заклад комбінованого типу № 43 "Росинка"</t>
  </si>
  <si>
    <t>Дошкільний навчальний заклад (ясла-садок) № 131 "Віночок"</t>
  </si>
  <si>
    <t>Дошкільний навчальний заклад (ясла-садок) № 135 "Лебідь"</t>
  </si>
  <si>
    <t>Дошкільний навчальний заклад (ясла-садок)  № 196 "Рожева зоренька"</t>
  </si>
  <si>
    <t>Дошкільний навчальний заклад комбінованого типу № 226 "Парус"</t>
  </si>
  <si>
    <t>Дошкільний навчальний заклад комбінованого типу № 244 "Біла лілея"</t>
  </si>
  <si>
    <t>Дошкільний навчальний заклад (ясла-садок) № 270 "Іскринка"</t>
  </si>
  <si>
    <t>Дошкільний заклад комбінованого типу № 280 "Родзинка"</t>
  </si>
  <si>
    <t>Дошкільний навчальний заклад комбінованого типу № 284 "Росинка"</t>
  </si>
  <si>
    <t>Дошкільний навчальний заклад комбінованого типу  № 22 "Івушка"</t>
  </si>
  <si>
    <t>Дошкільний навчальний заклад загального розвитку  № 163 "Орлятко"</t>
  </si>
  <si>
    <t>Дошкільний навчальний заклад комбінованого типу № 167 "Каштан"</t>
  </si>
  <si>
    <t>Дошкільний навчальний заклад (ясла-садок) № 171 "Світлячок"</t>
  </si>
  <si>
    <t>Дошкільний навчальний заклад комбінованого типу  № 179 "Золотий півник"</t>
  </si>
  <si>
    <t>Дошкільний навчальний заклад комбінованого типй № 230 "Черешенька"</t>
  </si>
  <si>
    <t>Дошкільний навчальний заклад комбінованого типу № 254 "Рижик"</t>
  </si>
  <si>
    <t>Дитячий навчальний заклад (ясла-садок) № 21 "Кораблик"</t>
  </si>
  <si>
    <t>Дитячий навчальний заклад (ясла-садок) № 90 "Волошка"</t>
  </si>
  <si>
    <t>Дитячий навчальний заклад (дитячий садок) № 105 "Дзвіночок"</t>
  </si>
  <si>
    <t>Дитячий навчальний заклад (ясла-садок) № 129 "Конвалія"</t>
  </si>
  <si>
    <t>Дитячий навчальний заклад (ясла-садок) № 150 "Маяк"</t>
  </si>
  <si>
    <t>Дитячий навчальний заклад комбінованого типу № 166 "Ракета"</t>
  </si>
  <si>
    <t>Дитячий навчальний заклад (ясла-садок) № 172 "Кришталевий"</t>
  </si>
  <si>
    <t>Дитячий навчальний заклад комбінованого типу № 188 "Червона гвоздика"</t>
  </si>
  <si>
    <t>Санаторний дошкільний навчальний заклад (ясла-садок) № 199  "Вогник"</t>
  </si>
  <si>
    <t>Дошкільний навчальний заклад (ясла-садок) № 219 "Сонячний зайчик"</t>
  </si>
  <si>
    <t>Дошкільний навчальний заклад комбінованого типу № 262 "Олімпієць"</t>
  </si>
  <si>
    <t>Дошкільний навчальний заклад (ясла-садок) № 274 "Зайчатко"</t>
  </si>
  <si>
    <t>Дошкільний навчальний заклад (ясла-садок) № 290 "Зайчатка"</t>
  </si>
  <si>
    <t>Дошкільний навчальний заклад комбінованого типу № 293 "Багряні вітрила"</t>
  </si>
  <si>
    <t>Дошкільний навчальний заклад (ясла-садок) № 295 "Червона калина"</t>
  </si>
  <si>
    <t>Дошкільний навчальний заклад (ясла-садок) № 258 "Лебедик"</t>
  </si>
  <si>
    <t>Дошкільний навчальний заклад (ясла-садок) № 186 "Іскра"</t>
  </si>
  <si>
    <t>Дошкільний навчальний заклад (ясла-садок) № 177 "Дзвіночок"</t>
  </si>
  <si>
    <t>Дошкільний навчальний заклад комбінованого типу № 162 "Ведмедик"</t>
  </si>
  <si>
    <t>Дошкільний навчальний заклад (ясла-садок) № 161 "Сніжинка"</t>
  </si>
  <si>
    <t>Дошкільний навчальний заклад (ясла-садок) № 155 "Калинка"</t>
  </si>
  <si>
    <t>Дошкільний навчальний заклад (дитячий садок) № 146 "Вербичка"</t>
  </si>
  <si>
    <t>Дошкільний навчальний заклад комбінованого типу № 145 "Дружна сімейка"</t>
  </si>
  <si>
    <t>Дошкільний навчальний заклад (ясла-садок) № 128 "Берізка"</t>
  </si>
  <si>
    <t>Дошкільний навчальний заклад (ясла-садок) № 126 "Земляничка"</t>
  </si>
  <si>
    <t>Дошкільний навчальний заклад (ясла-садок) № 6 "Капітошка"</t>
  </si>
  <si>
    <t xml:space="preserve">Дошкільний навчальний заклад комбінованого типу № 288 "Біла лелека" </t>
  </si>
  <si>
    <t>Дошкільний навчальний заклад (ясла-садок) № 282 "Олеся"</t>
  </si>
  <si>
    <t>Дошкільний навчальний заклад комбінованого типу № 272 "Гномик"</t>
  </si>
  <si>
    <t>Дошкільний навчальний заклад (ясла-садок) № 269 "Сосенки"</t>
  </si>
  <si>
    <t>Дошкільний навчальний заклад (ясла-садок)  № 253 "Малятко"</t>
  </si>
  <si>
    <t>Дошкільний навчальний заклад (ясла-садок) № 240 "Іволга"</t>
  </si>
  <si>
    <t>Дошкільний навчальний заклад комбінованого типу № 237 "Смородинка"</t>
  </si>
  <si>
    <t>Дошкільний навчальний заклад комбінованого типу № 235 "Горошинка"</t>
  </si>
  <si>
    <t>Дошкільний навчальний  заклад комбінованого типу № 232 "Сіренький зайчик"</t>
  </si>
  <si>
    <t>Дошкільний навчальний заклад (ясла-садок) № 228 "Срібне копитце"</t>
  </si>
  <si>
    <t xml:space="preserve">Єврейський дошкільний навчальний заклад № 4 "Тюльпанчик" </t>
  </si>
  <si>
    <t>Комунальна установа “Запорізька міська багатопрофільна дитяча лікарня № 5”</t>
  </si>
  <si>
    <t>110000</t>
  </si>
  <si>
    <t>130107</t>
  </si>
  <si>
    <t>130110</t>
  </si>
  <si>
    <t xml:space="preserve">ДЮСШ № 4 </t>
  </si>
  <si>
    <t>ДЮСШ № 10 східних одноборств та йоги</t>
  </si>
  <si>
    <t>Центр дітей та юнацтва Орджонікідзевського району</t>
  </si>
  <si>
    <t>Центр дитячої та юнацької творчості Ленінського району</t>
  </si>
  <si>
    <t>Управління транспорту та зв"язку міської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</si>
</sst>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00000"/>
    <numFmt numFmtId="168" formatCode="0.00000"/>
    <numFmt numFmtId="169" formatCode="0.0000000"/>
    <numFmt numFmtId="170" formatCode="0.000000"/>
    <numFmt numFmtId="171" formatCode="#,##0\ &quot;грн.&quot;;\-#,##0\ &quot;грн.&quot;"/>
    <numFmt numFmtId="172" formatCode="#,##0\ &quot;грн.&quot;;[Red]\-#,##0\ &quot;грн.&quot;"/>
    <numFmt numFmtId="173" formatCode="#,##0.00\ &quot;грн.&quot;;\-#,##0.00\ &quot;грн.&quot;"/>
    <numFmt numFmtId="174" formatCode="#,##0.00\ &quot;грн.&quot;;[Red]\-#,##0.00\ &quot;грн.&quot;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</numFmts>
  <fonts count="15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3.5"/>
      <name val="Times New Roman Cyr"/>
      <family val="1"/>
    </font>
    <font>
      <sz val="14"/>
      <name val="Arial Cyr"/>
      <family val="2"/>
    </font>
    <font>
      <sz val="13.5"/>
      <name val="Arial Cyr"/>
      <family val="2"/>
    </font>
    <font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sz val="8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6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5" fontId="3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9" fillId="0" borderId="0" xfId="0" applyFont="1" applyAlignment="1">
      <alignment horizontal="center" wrapText="1"/>
    </xf>
    <xf numFmtId="2" fontId="9" fillId="0" borderId="2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165" fontId="9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/>
    </xf>
    <xf numFmtId="49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/>
    </xf>
    <xf numFmtId="49" fontId="13" fillId="0" borderId="1" xfId="0" applyNumberFormat="1" applyFont="1" applyBorder="1" applyAlignment="1">
      <alignment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49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 shrinkToFit="1"/>
    </xf>
    <xf numFmtId="49" fontId="13" fillId="0" borderId="1" xfId="0" applyNumberFormat="1" applyFont="1" applyBorder="1" applyAlignment="1">
      <alignment wrapText="1"/>
    </xf>
    <xf numFmtId="49" fontId="13" fillId="0" borderId="2" xfId="0" applyNumberFormat="1" applyFont="1" applyBorder="1" applyAlignment="1">
      <alignment/>
    </xf>
    <xf numFmtId="49" fontId="13" fillId="0" borderId="3" xfId="0" applyNumberFormat="1" applyFont="1" applyBorder="1" applyAlignment="1">
      <alignment/>
    </xf>
    <xf numFmtId="0" fontId="13" fillId="0" borderId="5" xfId="0" applyFont="1" applyBorder="1" applyAlignment="1">
      <alignment wrapText="1"/>
    </xf>
    <xf numFmtId="0" fontId="13" fillId="0" borderId="2" xfId="0" applyFont="1" applyBorder="1" applyAlignment="1">
      <alignment wrapText="1" shrinkToFit="1"/>
    </xf>
    <xf numFmtId="49" fontId="13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13" fillId="0" borderId="4" xfId="0" applyFont="1" applyFill="1" applyBorder="1" applyAlignment="1">
      <alignment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9.125" style="86" customWidth="1"/>
    <col min="2" max="2" width="6.75390625" style="86" customWidth="1"/>
    <col min="3" max="3" width="9.00390625" style="86" customWidth="1"/>
    <col min="4" max="5" width="9.375" style="86" customWidth="1"/>
    <col min="6" max="6" width="9.25390625" style="86" bestFit="1" customWidth="1"/>
    <col min="7" max="10" width="9.125" style="86" customWidth="1"/>
    <col min="11" max="11" width="7.625" style="86" customWidth="1"/>
    <col min="12" max="13" width="9.125" style="86" customWidth="1"/>
    <col min="14" max="14" width="7.625" style="86" customWidth="1"/>
    <col min="15" max="15" width="6.25390625" style="86" customWidth="1"/>
    <col min="16" max="16" width="7.75390625" style="86" customWidth="1"/>
    <col min="17" max="16384" width="9.125" style="86" customWidth="1"/>
  </cols>
  <sheetData>
    <row r="3" spans="1:17" ht="12.75">
      <c r="A3" s="84" t="s">
        <v>11</v>
      </c>
      <c r="B3" s="84"/>
      <c r="C3" s="142">
        <v>1161</v>
      </c>
      <c r="D3" s="142"/>
      <c r="E3" s="142"/>
      <c r="F3" s="142">
        <v>1162</v>
      </c>
      <c r="G3" s="142"/>
      <c r="H3" s="142"/>
      <c r="I3" s="142">
        <v>1163</v>
      </c>
      <c r="J3" s="142"/>
      <c r="K3" s="142"/>
      <c r="L3" s="142">
        <v>1164</v>
      </c>
      <c r="M3" s="142"/>
      <c r="N3" s="142"/>
      <c r="O3" s="142">
        <v>1166</v>
      </c>
      <c r="P3" s="142"/>
      <c r="Q3" s="142"/>
    </row>
    <row r="4" spans="1:17" s="81" customFormat="1" ht="51">
      <c r="A4" s="85" t="s">
        <v>12</v>
      </c>
      <c r="B4" s="85"/>
      <c r="C4" s="85" t="s">
        <v>13</v>
      </c>
      <c r="D4" s="85" t="s">
        <v>14</v>
      </c>
      <c r="E4" s="85" t="s">
        <v>15</v>
      </c>
      <c r="F4" s="85" t="s">
        <v>13</v>
      </c>
      <c r="G4" s="85" t="s">
        <v>14</v>
      </c>
      <c r="H4" s="85" t="s">
        <v>15</v>
      </c>
      <c r="I4" s="85" t="s">
        <v>13</v>
      </c>
      <c r="J4" s="85" t="s">
        <v>14</v>
      </c>
      <c r="K4" s="85" t="s">
        <v>15</v>
      </c>
      <c r="L4" s="85" t="s">
        <v>13</v>
      </c>
      <c r="M4" s="85" t="s">
        <v>14</v>
      </c>
      <c r="N4" s="85" t="s">
        <v>15</v>
      </c>
      <c r="O4" s="85" t="s">
        <v>13</v>
      </c>
      <c r="P4" s="85" t="s">
        <v>14</v>
      </c>
      <c r="Q4" s="85" t="s">
        <v>15</v>
      </c>
    </row>
    <row r="5" spans="1:17" ht="12.75">
      <c r="A5" s="139" t="s">
        <v>16</v>
      </c>
      <c r="B5" s="84">
        <v>70201</v>
      </c>
      <c r="C5" s="84">
        <v>2940</v>
      </c>
      <c r="D5" s="84">
        <v>235.141</v>
      </c>
      <c r="E5" s="82">
        <f aca="true" t="shared" si="0" ref="E5:E28">D5/C5*1000</f>
        <v>79.97993197278912</v>
      </c>
      <c r="F5" s="84">
        <v>49637</v>
      </c>
      <c r="G5" s="84">
        <v>85.177</v>
      </c>
      <c r="H5" s="83">
        <f aca="true" t="shared" si="1" ref="H5:H28">G5/F5*1000</f>
        <v>1.715998146543909</v>
      </c>
      <c r="I5" s="84">
        <v>530200</v>
      </c>
      <c r="J5" s="83">
        <v>106.04</v>
      </c>
      <c r="K5" s="82">
        <f aca="true" t="shared" si="2" ref="K5:K28">J5/I5*1000</f>
        <v>0.2</v>
      </c>
      <c r="L5" s="84">
        <v>45000</v>
      </c>
      <c r="M5" s="84">
        <v>10.395</v>
      </c>
      <c r="N5" s="83">
        <f>M5/L5*1000</f>
        <v>0.23099999999999998</v>
      </c>
      <c r="O5" s="84">
        <v>100</v>
      </c>
      <c r="P5" s="84">
        <v>46</v>
      </c>
      <c r="Q5" s="83">
        <f>P5/O5*1000</f>
        <v>460</v>
      </c>
    </row>
    <row r="6" spans="1:17" ht="12.75">
      <c r="A6" s="140"/>
      <c r="B6" s="84">
        <v>70401</v>
      </c>
      <c r="C6" s="84">
        <v>3306.3</v>
      </c>
      <c r="D6" s="84">
        <v>264.441</v>
      </c>
      <c r="E6" s="82">
        <f t="shared" si="0"/>
        <v>79.98094546774338</v>
      </c>
      <c r="F6" s="84">
        <v>21843.2</v>
      </c>
      <c r="G6" s="84">
        <v>37.483</v>
      </c>
      <c r="H6" s="83">
        <f t="shared" si="1"/>
        <v>1.7160031497216524</v>
      </c>
      <c r="I6" s="84">
        <v>430200</v>
      </c>
      <c r="J6" s="83">
        <v>86.04</v>
      </c>
      <c r="K6" s="82">
        <f t="shared" si="2"/>
        <v>0.2</v>
      </c>
      <c r="L6" s="84">
        <v>223400</v>
      </c>
      <c r="M6" s="84">
        <v>51.6</v>
      </c>
      <c r="N6" s="83">
        <f>M6/L6*1000</f>
        <v>0.23097582811101164</v>
      </c>
      <c r="O6" s="84"/>
      <c r="P6" s="84"/>
      <c r="Q6" s="83"/>
    </row>
    <row r="7" spans="1:17" ht="12.75">
      <c r="A7" s="141"/>
      <c r="B7" s="84">
        <v>70802</v>
      </c>
      <c r="C7" s="84">
        <v>42.3</v>
      </c>
      <c r="D7" s="84">
        <v>3.38</v>
      </c>
      <c r="E7" s="82">
        <f t="shared" si="0"/>
        <v>79.90543735224587</v>
      </c>
      <c r="F7" s="84">
        <v>454.5</v>
      </c>
      <c r="G7" s="84">
        <v>0.78</v>
      </c>
      <c r="H7" s="83">
        <f t="shared" si="1"/>
        <v>1.7161716171617163</v>
      </c>
      <c r="I7" s="84">
        <v>10000</v>
      </c>
      <c r="J7" s="83">
        <v>2</v>
      </c>
      <c r="K7" s="82">
        <f t="shared" si="2"/>
        <v>0.2</v>
      </c>
      <c r="L7" s="84">
        <v>0</v>
      </c>
      <c r="M7" s="84">
        <v>0</v>
      </c>
      <c r="N7" s="82">
        <v>0</v>
      </c>
      <c r="O7" s="84"/>
      <c r="P7" s="84"/>
      <c r="Q7" s="83"/>
    </row>
    <row r="8" spans="1:17" ht="12.75" hidden="1">
      <c r="A8" s="139" t="s">
        <v>17</v>
      </c>
      <c r="B8" s="84">
        <v>70201</v>
      </c>
      <c r="C8" s="84"/>
      <c r="D8" s="84"/>
      <c r="E8" s="82" t="e">
        <f t="shared" si="0"/>
        <v>#DIV/0!</v>
      </c>
      <c r="F8" s="84"/>
      <c r="G8" s="84"/>
      <c r="H8" s="83" t="e">
        <f t="shared" si="1"/>
        <v>#DIV/0!</v>
      </c>
      <c r="I8" s="84"/>
      <c r="J8" s="83"/>
      <c r="K8" s="82" t="e">
        <f t="shared" si="2"/>
        <v>#DIV/0!</v>
      </c>
      <c r="L8" s="84"/>
      <c r="M8" s="84"/>
      <c r="N8" s="83" t="e">
        <f>M8/L8*1000</f>
        <v>#DIV/0!</v>
      </c>
      <c r="O8" s="84"/>
      <c r="P8" s="84"/>
      <c r="Q8" s="83" t="e">
        <f>P8/O8*1000</f>
        <v>#DIV/0!</v>
      </c>
    </row>
    <row r="9" spans="1:17" ht="12.75" hidden="1">
      <c r="A9" s="140"/>
      <c r="B9" s="84">
        <v>70401</v>
      </c>
      <c r="C9" s="84"/>
      <c r="D9" s="84"/>
      <c r="E9" s="82" t="e">
        <f t="shared" si="0"/>
        <v>#DIV/0!</v>
      </c>
      <c r="F9" s="84"/>
      <c r="G9" s="84"/>
      <c r="H9" s="83" t="e">
        <f t="shared" si="1"/>
        <v>#DIV/0!</v>
      </c>
      <c r="I9" s="84"/>
      <c r="J9" s="83"/>
      <c r="K9" s="82" t="e">
        <f t="shared" si="2"/>
        <v>#DIV/0!</v>
      </c>
      <c r="L9" s="84"/>
      <c r="M9" s="84"/>
      <c r="N9" s="83" t="e">
        <f>M9/L9*1000</f>
        <v>#DIV/0!</v>
      </c>
      <c r="O9" s="84"/>
      <c r="P9" s="84"/>
      <c r="Q9" s="83" t="e">
        <f>P9/O9*1000</f>
        <v>#DIV/0!</v>
      </c>
    </row>
    <row r="10" spans="1:17" ht="12.75">
      <c r="A10" s="141"/>
      <c r="B10" s="84">
        <v>70000</v>
      </c>
      <c r="C10" s="84">
        <f>Л!C16</f>
        <v>17470.76</v>
      </c>
      <c r="D10" s="84">
        <f>1293.812+3.669</f>
        <v>1297.481</v>
      </c>
      <c r="E10" s="82">
        <f t="shared" si="0"/>
        <v>74.26585906966841</v>
      </c>
      <c r="F10" s="84">
        <f>Л!E16</f>
        <v>490902</v>
      </c>
      <c r="G10" s="84">
        <f>964.686-48.896</f>
        <v>915.7900000000001</v>
      </c>
      <c r="H10" s="83">
        <f t="shared" si="1"/>
        <v>1.8655250946217374</v>
      </c>
      <c r="I10" s="84">
        <f>Л!D16</f>
        <v>2334211</v>
      </c>
      <c r="J10" s="83">
        <f>534.114+49.444</f>
        <v>583.558</v>
      </c>
      <c r="K10" s="82">
        <f t="shared" si="2"/>
        <v>0.25000224915399677</v>
      </c>
      <c r="L10" s="84"/>
      <c r="M10" s="84"/>
      <c r="N10" s="82">
        <v>0</v>
      </c>
      <c r="O10" s="84">
        <v>355</v>
      </c>
      <c r="P10" s="84">
        <v>175.3</v>
      </c>
      <c r="Q10" s="83">
        <f>P10/O10*1000</f>
        <v>493.8028169014085</v>
      </c>
    </row>
    <row r="11" spans="1:17" ht="12.75" hidden="1">
      <c r="A11" s="139" t="s">
        <v>18</v>
      </c>
      <c r="B11" s="84">
        <v>70201</v>
      </c>
      <c r="C11" s="84"/>
      <c r="D11" s="84"/>
      <c r="E11" s="82" t="e">
        <f t="shared" si="0"/>
        <v>#DIV/0!</v>
      </c>
      <c r="F11" s="84"/>
      <c r="G11" s="84"/>
      <c r="H11" s="83" t="e">
        <f t="shared" si="1"/>
        <v>#DIV/0!</v>
      </c>
      <c r="I11" s="84"/>
      <c r="J11" s="83"/>
      <c r="K11" s="82" t="e">
        <f t="shared" si="2"/>
        <v>#DIV/0!</v>
      </c>
      <c r="L11" s="84"/>
      <c r="M11" s="84"/>
      <c r="N11" s="83" t="e">
        <f>M11/L11*1000</f>
        <v>#DIV/0!</v>
      </c>
      <c r="O11" s="84"/>
      <c r="P11" s="84"/>
      <c r="Q11" s="83" t="e">
        <f>P11/O11*1000</f>
        <v>#DIV/0!</v>
      </c>
    </row>
    <row r="12" spans="1:17" ht="12.75" hidden="1">
      <c r="A12" s="140"/>
      <c r="B12" s="84">
        <v>70401</v>
      </c>
      <c r="C12" s="84"/>
      <c r="D12" s="84"/>
      <c r="E12" s="82" t="e">
        <f t="shared" si="0"/>
        <v>#DIV/0!</v>
      </c>
      <c r="F12" s="84"/>
      <c r="G12" s="84"/>
      <c r="H12" s="83" t="e">
        <f t="shared" si="1"/>
        <v>#DIV/0!</v>
      </c>
      <c r="I12" s="84"/>
      <c r="J12" s="83"/>
      <c r="K12" s="82" t="e">
        <f t="shared" si="2"/>
        <v>#DIV/0!</v>
      </c>
      <c r="L12" s="84"/>
      <c r="M12" s="84"/>
      <c r="N12" s="83" t="e">
        <f>M12/L12*1000</f>
        <v>#DIV/0!</v>
      </c>
      <c r="O12" s="84"/>
      <c r="P12" s="84"/>
      <c r="Q12" s="83" t="e">
        <f>P12/O12*1000</f>
        <v>#DIV/0!</v>
      </c>
    </row>
    <row r="13" spans="1:17" ht="12.75">
      <c r="A13" s="141"/>
      <c r="B13" s="84">
        <v>70000</v>
      </c>
      <c r="C13" s="84">
        <f>Х!C17</f>
        <v>16479.82</v>
      </c>
      <c r="D13" s="84">
        <v>1255.407</v>
      </c>
      <c r="E13" s="82">
        <f t="shared" si="0"/>
        <v>76.17844126938279</v>
      </c>
      <c r="F13" s="84">
        <f>Х!E17</f>
        <v>340832</v>
      </c>
      <c r="G13" s="84">
        <v>609.92</v>
      </c>
      <c r="H13" s="83">
        <f t="shared" si="1"/>
        <v>1.7895033330203736</v>
      </c>
      <c r="I13" s="84">
        <f>Х!D17</f>
        <v>1604613</v>
      </c>
      <c r="J13" s="83">
        <v>342.996</v>
      </c>
      <c r="K13" s="82">
        <f t="shared" si="2"/>
        <v>0.21375621411517914</v>
      </c>
      <c r="L13" s="84"/>
      <c r="M13" s="84"/>
      <c r="N13" s="82">
        <v>0</v>
      </c>
      <c r="O13" s="84"/>
      <c r="P13" s="84"/>
      <c r="Q13" s="83"/>
    </row>
    <row r="14" spans="1:17" ht="12.75" hidden="1">
      <c r="A14" s="139" t="s">
        <v>19</v>
      </c>
      <c r="B14" s="84">
        <v>70201</v>
      </c>
      <c r="C14" s="84"/>
      <c r="D14" s="84"/>
      <c r="E14" s="82" t="e">
        <f t="shared" si="0"/>
        <v>#DIV/0!</v>
      </c>
      <c r="F14" s="84"/>
      <c r="G14" s="84"/>
      <c r="H14" s="83" t="e">
        <f t="shared" si="1"/>
        <v>#DIV/0!</v>
      </c>
      <c r="I14" s="84"/>
      <c r="J14" s="83"/>
      <c r="K14" s="82" t="e">
        <f t="shared" si="2"/>
        <v>#DIV/0!</v>
      </c>
      <c r="L14" s="84"/>
      <c r="M14" s="84"/>
      <c r="N14" s="83" t="e">
        <f aca="true" t="shared" si="3" ref="N14:N24">M14/L14*1000</f>
        <v>#DIV/0!</v>
      </c>
      <c r="O14" s="84"/>
      <c r="P14" s="84"/>
      <c r="Q14" s="83"/>
    </row>
    <row r="15" spans="1:17" ht="12.75" hidden="1">
      <c r="A15" s="140"/>
      <c r="B15" s="84">
        <v>70401</v>
      </c>
      <c r="C15" s="84"/>
      <c r="D15" s="84"/>
      <c r="E15" s="82" t="e">
        <f t="shared" si="0"/>
        <v>#DIV/0!</v>
      </c>
      <c r="F15" s="84"/>
      <c r="G15" s="84"/>
      <c r="H15" s="83" t="e">
        <f t="shared" si="1"/>
        <v>#DIV/0!</v>
      </c>
      <c r="I15" s="84"/>
      <c r="J15" s="83"/>
      <c r="K15" s="82" t="e">
        <f t="shared" si="2"/>
        <v>#DIV/0!</v>
      </c>
      <c r="L15" s="84"/>
      <c r="M15" s="84"/>
      <c r="N15" s="83" t="e">
        <f t="shared" si="3"/>
        <v>#DIV/0!</v>
      </c>
      <c r="O15" s="84"/>
      <c r="P15" s="84"/>
      <c r="Q15" s="83"/>
    </row>
    <row r="16" spans="1:17" ht="12.75">
      <c r="A16" s="141"/>
      <c r="B16" s="84">
        <v>70000</v>
      </c>
      <c r="C16" s="84">
        <f>О!C16</f>
        <v>7229.3</v>
      </c>
      <c r="D16" s="84">
        <f>571.109+4.257</f>
        <v>575.366</v>
      </c>
      <c r="E16" s="82">
        <f t="shared" si="0"/>
        <v>79.5880652345317</v>
      </c>
      <c r="F16" s="84">
        <f>О!E16</f>
        <v>116762</v>
      </c>
      <c r="G16" s="84">
        <f>200+28.82</f>
        <v>228.82</v>
      </c>
      <c r="H16" s="83">
        <f t="shared" si="1"/>
        <v>1.9597129202994124</v>
      </c>
      <c r="I16" s="84">
        <f>О!D16</f>
        <v>1299172</v>
      </c>
      <c r="J16" s="83">
        <f>280+4.323</f>
        <v>284.323</v>
      </c>
      <c r="K16" s="82">
        <f t="shared" si="2"/>
        <v>0.2188493902270061</v>
      </c>
      <c r="L16" s="84">
        <v>43</v>
      </c>
      <c r="M16" s="84">
        <v>0.01</v>
      </c>
      <c r="N16" s="83">
        <f t="shared" si="3"/>
        <v>0.23255813953488375</v>
      </c>
      <c r="O16" s="84"/>
      <c r="P16" s="84"/>
      <c r="Q16" s="83"/>
    </row>
    <row r="17" spans="1:17" ht="12.75" hidden="1">
      <c r="A17" s="139" t="s">
        <v>20</v>
      </c>
      <c r="B17" s="84">
        <v>70201</v>
      </c>
      <c r="C17" s="84"/>
      <c r="D17" s="84"/>
      <c r="E17" s="82" t="e">
        <f t="shared" si="0"/>
        <v>#DIV/0!</v>
      </c>
      <c r="F17" s="84"/>
      <c r="G17" s="84"/>
      <c r="H17" s="83" t="e">
        <f t="shared" si="1"/>
        <v>#DIV/0!</v>
      </c>
      <c r="I17" s="84"/>
      <c r="J17" s="83"/>
      <c r="K17" s="82" t="e">
        <f t="shared" si="2"/>
        <v>#DIV/0!</v>
      </c>
      <c r="L17" s="84"/>
      <c r="M17" s="84"/>
      <c r="N17" s="83" t="e">
        <f t="shared" si="3"/>
        <v>#DIV/0!</v>
      </c>
      <c r="O17" s="84"/>
      <c r="P17" s="84"/>
      <c r="Q17" s="83"/>
    </row>
    <row r="18" spans="1:17" ht="12.75" hidden="1">
      <c r="A18" s="140"/>
      <c r="B18" s="84">
        <v>70401</v>
      </c>
      <c r="C18" s="84"/>
      <c r="D18" s="84"/>
      <c r="E18" s="82" t="e">
        <f t="shared" si="0"/>
        <v>#DIV/0!</v>
      </c>
      <c r="F18" s="84"/>
      <c r="G18" s="84"/>
      <c r="H18" s="83" t="e">
        <f t="shared" si="1"/>
        <v>#DIV/0!</v>
      </c>
      <c r="I18" s="84"/>
      <c r="J18" s="83"/>
      <c r="K18" s="82" t="e">
        <f t="shared" si="2"/>
        <v>#DIV/0!</v>
      </c>
      <c r="L18" s="84"/>
      <c r="M18" s="84"/>
      <c r="N18" s="83" t="e">
        <f t="shared" si="3"/>
        <v>#DIV/0!</v>
      </c>
      <c r="O18" s="84"/>
      <c r="P18" s="84"/>
      <c r="Q18" s="83"/>
    </row>
    <row r="19" spans="1:17" ht="12.75">
      <c r="A19" s="141"/>
      <c r="B19" s="84">
        <v>70000</v>
      </c>
      <c r="C19" s="84">
        <f>Ж!C16</f>
        <v>10282.900000000001</v>
      </c>
      <c r="D19" s="84">
        <f>819.73+2.701</f>
        <v>822.431</v>
      </c>
      <c r="E19" s="82">
        <f t="shared" si="0"/>
        <v>79.98045298505285</v>
      </c>
      <c r="F19" s="84">
        <f>Ж!E16</f>
        <v>182444</v>
      </c>
      <c r="G19" s="84">
        <f>362.827-44.56</f>
        <v>318.267</v>
      </c>
      <c r="H19" s="83">
        <f t="shared" si="1"/>
        <v>1.7444640547236412</v>
      </c>
      <c r="I19" s="84">
        <f>Ж!D16</f>
        <v>1064949</v>
      </c>
      <c r="J19" s="83">
        <f>230.029+41.843</f>
        <v>271.872</v>
      </c>
      <c r="K19" s="82">
        <f t="shared" si="2"/>
        <v>0.2552910984469679</v>
      </c>
      <c r="L19" s="84">
        <v>4892</v>
      </c>
      <c r="M19" s="84">
        <v>1.13</v>
      </c>
      <c r="N19" s="83">
        <f t="shared" si="3"/>
        <v>0.2309893704006541</v>
      </c>
      <c r="O19" s="84"/>
      <c r="P19" s="84"/>
      <c r="Q19" s="83"/>
    </row>
    <row r="20" spans="1:17" ht="12.75" hidden="1">
      <c r="A20" s="139" t="s">
        <v>21</v>
      </c>
      <c r="B20" s="84">
        <v>70201</v>
      </c>
      <c r="C20" s="84"/>
      <c r="D20" s="84"/>
      <c r="E20" s="82" t="e">
        <f t="shared" si="0"/>
        <v>#DIV/0!</v>
      </c>
      <c r="F20" s="84"/>
      <c r="G20" s="84"/>
      <c r="H20" s="83" t="e">
        <f t="shared" si="1"/>
        <v>#DIV/0!</v>
      </c>
      <c r="I20" s="84"/>
      <c r="J20" s="83"/>
      <c r="K20" s="82" t="e">
        <f t="shared" si="2"/>
        <v>#DIV/0!</v>
      </c>
      <c r="L20" s="84"/>
      <c r="M20" s="84"/>
      <c r="N20" s="83" t="e">
        <f t="shared" si="3"/>
        <v>#DIV/0!</v>
      </c>
      <c r="O20" s="84"/>
      <c r="P20" s="84"/>
      <c r="Q20" s="83"/>
    </row>
    <row r="21" spans="1:17" ht="12.75" hidden="1">
      <c r="A21" s="140"/>
      <c r="B21" s="84">
        <v>70401</v>
      </c>
      <c r="C21" s="84"/>
      <c r="D21" s="84"/>
      <c r="E21" s="82" t="e">
        <f t="shared" si="0"/>
        <v>#DIV/0!</v>
      </c>
      <c r="F21" s="84"/>
      <c r="G21" s="84"/>
      <c r="H21" s="83" t="e">
        <f t="shared" si="1"/>
        <v>#DIV/0!</v>
      </c>
      <c r="I21" s="84"/>
      <c r="J21" s="83"/>
      <c r="K21" s="82" t="e">
        <f t="shared" si="2"/>
        <v>#DIV/0!</v>
      </c>
      <c r="L21" s="84"/>
      <c r="M21" s="84"/>
      <c r="N21" s="83" t="e">
        <f t="shared" si="3"/>
        <v>#DIV/0!</v>
      </c>
      <c r="O21" s="84"/>
      <c r="P21" s="84"/>
      <c r="Q21" s="83"/>
    </row>
    <row r="22" spans="1:17" ht="12.75">
      <c r="A22" s="141"/>
      <c r="B22" s="84">
        <v>70000</v>
      </c>
      <c r="C22" s="84">
        <f>Ш!C18</f>
        <v>17011</v>
      </c>
      <c r="D22" s="84">
        <v>1272.016</v>
      </c>
      <c r="E22" s="82">
        <f t="shared" si="0"/>
        <v>74.77608606195992</v>
      </c>
      <c r="F22" s="84">
        <f>Ш!E18</f>
        <v>250663</v>
      </c>
      <c r="G22" s="84">
        <v>490</v>
      </c>
      <c r="H22" s="83">
        <f t="shared" si="1"/>
        <v>1.954815828423022</v>
      </c>
      <c r="I22" s="84">
        <f>Ш!D18</f>
        <v>2224673</v>
      </c>
      <c r="J22" s="83">
        <v>482.754</v>
      </c>
      <c r="K22" s="82">
        <f t="shared" si="2"/>
        <v>0.21699998157032518</v>
      </c>
      <c r="L22" s="84">
        <v>268831</v>
      </c>
      <c r="M22" s="84">
        <v>62.1</v>
      </c>
      <c r="N22" s="83">
        <f t="shared" si="3"/>
        <v>0.2310001450725549</v>
      </c>
      <c r="O22" s="84">
        <v>437.7</v>
      </c>
      <c r="P22" s="84">
        <v>170.7</v>
      </c>
      <c r="Q22" s="83">
        <f>P22/O22*1000</f>
        <v>389.99314599040434</v>
      </c>
    </row>
    <row r="23" spans="1:17" ht="12.75" hidden="1">
      <c r="A23" s="139" t="s">
        <v>22</v>
      </c>
      <c r="B23" s="84">
        <v>70201</v>
      </c>
      <c r="C23" s="84"/>
      <c r="D23" s="84"/>
      <c r="E23" s="82" t="e">
        <f t="shared" si="0"/>
        <v>#DIV/0!</v>
      </c>
      <c r="F23" s="84"/>
      <c r="G23" s="84"/>
      <c r="H23" s="83" t="e">
        <f t="shared" si="1"/>
        <v>#DIV/0!</v>
      </c>
      <c r="I23" s="84"/>
      <c r="J23" s="83"/>
      <c r="K23" s="82" t="e">
        <f t="shared" si="2"/>
        <v>#DIV/0!</v>
      </c>
      <c r="L23" s="84"/>
      <c r="M23" s="84"/>
      <c r="N23" s="83" t="e">
        <f t="shared" si="3"/>
        <v>#DIV/0!</v>
      </c>
      <c r="O23" s="84"/>
      <c r="P23" s="84"/>
      <c r="Q23" s="83"/>
    </row>
    <row r="24" spans="1:17" ht="12.75" hidden="1">
      <c r="A24" s="140"/>
      <c r="B24" s="84">
        <v>70401</v>
      </c>
      <c r="C24" s="84"/>
      <c r="D24" s="84"/>
      <c r="E24" s="82" t="e">
        <f t="shared" si="0"/>
        <v>#DIV/0!</v>
      </c>
      <c r="F24" s="84"/>
      <c r="G24" s="84"/>
      <c r="H24" s="83" t="e">
        <f t="shared" si="1"/>
        <v>#DIV/0!</v>
      </c>
      <c r="I24" s="84"/>
      <c r="J24" s="83"/>
      <c r="K24" s="82" t="e">
        <f t="shared" si="2"/>
        <v>#DIV/0!</v>
      </c>
      <c r="L24" s="84"/>
      <c r="M24" s="84"/>
      <c r="N24" s="83" t="e">
        <f t="shared" si="3"/>
        <v>#DIV/0!</v>
      </c>
      <c r="O24" s="84"/>
      <c r="P24" s="84"/>
      <c r="Q24" s="83"/>
    </row>
    <row r="25" spans="1:17" ht="12.75">
      <c r="A25" s="141"/>
      <c r="B25" s="84">
        <v>70000</v>
      </c>
      <c r="C25" s="84">
        <f>З!C39</f>
        <v>7511.276</v>
      </c>
      <c r="D25" s="84">
        <v>612.87</v>
      </c>
      <c r="E25" s="82">
        <f t="shared" si="0"/>
        <v>81.59332715240393</v>
      </c>
      <c r="F25" s="84">
        <f>З!E39</f>
        <v>154185.903</v>
      </c>
      <c r="G25" s="84">
        <f>264.582-4.905</f>
        <v>259.677</v>
      </c>
      <c r="H25" s="83">
        <f t="shared" si="1"/>
        <v>1.6841812055930951</v>
      </c>
      <c r="I25" s="84">
        <f>З!D39</f>
        <v>1037663</v>
      </c>
      <c r="J25" s="83">
        <f>225.38+3.164</f>
        <v>228.54399999999998</v>
      </c>
      <c r="K25" s="82">
        <f t="shared" si="2"/>
        <v>0.220248770554602</v>
      </c>
      <c r="L25" s="84"/>
      <c r="M25" s="84"/>
      <c r="N25" s="83">
        <v>0</v>
      </c>
      <c r="O25" s="84"/>
      <c r="P25" s="84"/>
      <c r="Q25" s="83"/>
    </row>
    <row r="26" spans="1:17" ht="12.75" hidden="1">
      <c r="A26" s="139" t="s">
        <v>23</v>
      </c>
      <c r="B26" s="84">
        <v>70201</v>
      </c>
      <c r="C26" s="84"/>
      <c r="D26" s="84"/>
      <c r="E26" s="82" t="e">
        <f t="shared" si="0"/>
        <v>#DIV/0!</v>
      </c>
      <c r="F26" s="84"/>
      <c r="G26" s="84"/>
      <c r="H26" s="83" t="e">
        <f t="shared" si="1"/>
        <v>#DIV/0!</v>
      </c>
      <c r="I26" s="84"/>
      <c r="J26" s="83"/>
      <c r="K26" s="82" t="e">
        <f t="shared" si="2"/>
        <v>#DIV/0!</v>
      </c>
      <c r="L26" s="84"/>
      <c r="M26" s="84"/>
      <c r="N26" s="83" t="e">
        <f>M26/L26*1000</f>
        <v>#DIV/0!</v>
      </c>
      <c r="O26" s="84"/>
      <c r="P26" s="84"/>
      <c r="Q26" s="83"/>
    </row>
    <row r="27" spans="1:17" ht="12.75" hidden="1">
      <c r="A27" s="140"/>
      <c r="B27" s="84">
        <v>70401</v>
      </c>
      <c r="C27" s="84"/>
      <c r="D27" s="84"/>
      <c r="E27" s="82" t="e">
        <f t="shared" si="0"/>
        <v>#DIV/0!</v>
      </c>
      <c r="F27" s="84"/>
      <c r="G27" s="84"/>
      <c r="H27" s="83" t="e">
        <f t="shared" si="1"/>
        <v>#DIV/0!</v>
      </c>
      <c r="I27" s="84"/>
      <c r="J27" s="83"/>
      <c r="K27" s="82" t="e">
        <f t="shared" si="2"/>
        <v>#DIV/0!</v>
      </c>
      <c r="L27" s="84"/>
      <c r="M27" s="84"/>
      <c r="N27" s="83" t="e">
        <f>M27/L27*1000</f>
        <v>#DIV/0!</v>
      </c>
      <c r="O27" s="84"/>
      <c r="P27" s="84"/>
      <c r="Q27" s="83"/>
    </row>
    <row r="28" spans="1:17" ht="12.75">
      <c r="A28" s="141"/>
      <c r="B28" s="84">
        <v>70000</v>
      </c>
      <c r="C28" s="84">
        <f>К!C15</f>
        <v>24493.18</v>
      </c>
      <c r="D28" s="84">
        <f>2023.109-48</f>
        <v>1975.109</v>
      </c>
      <c r="E28" s="82">
        <f t="shared" si="0"/>
        <v>80.63914118134109</v>
      </c>
      <c r="F28" s="84">
        <f>К!E15</f>
        <v>646906</v>
      </c>
      <c r="G28" s="84">
        <v>1114.245</v>
      </c>
      <c r="H28" s="83">
        <f t="shared" si="1"/>
        <v>1.7224218047135131</v>
      </c>
      <c r="I28" s="84">
        <f>К!D15</f>
        <v>2809273</v>
      </c>
      <c r="J28" s="83">
        <f>582+45</f>
        <v>627</v>
      </c>
      <c r="K28" s="82">
        <f t="shared" si="2"/>
        <v>0.22318941590938296</v>
      </c>
      <c r="L28" s="84">
        <v>6437</v>
      </c>
      <c r="M28" s="84">
        <v>1.5</v>
      </c>
      <c r="N28" s="83">
        <f>M28/L28*1000</f>
        <v>0.2330278079850862</v>
      </c>
      <c r="O28" s="84"/>
      <c r="P28" s="84"/>
      <c r="Q28" s="83"/>
    </row>
  </sheetData>
  <mergeCells count="13">
    <mergeCell ref="O3:Q3"/>
    <mergeCell ref="A5:A7"/>
    <mergeCell ref="A8:A10"/>
    <mergeCell ref="A11:A13"/>
    <mergeCell ref="C3:E3"/>
    <mergeCell ref="F3:H3"/>
    <mergeCell ref="I3:K3"/>
    <mergeCell ref="L3:N3"/>
    <mergeCell ref="A26:A28"/>
    <mergeCell ref="A14:A16"/>
    <mergeCell ref="A17:A19"/>
    <mergeCell ref="A20:A22"/>
    <mergeCell ref="A23:A25"/>
  </mergeCells>
  <printOptions/>
  <pageMargins left="0.2" right="0.2" top="0.44" bottom="1" header="0.41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Normal="75" workbookViewId="0" topLeftCell="A1">
      <pane xSplit="2" ySplit="11" topLeftCell="C5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1" sqref="K11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1:12" ht="18">
      <c r="A1" s="5" t="s">
        <v>302</v>
      </c>
      <c r="B1" s="54"/>
      <c r="J1" s="55" t="s">
        <v>64</v>
      </c>
      <c r="K1" s="55"/>
      <c r="L1" s="52"/>
    </row>
    <row r="2" spans="10:12" ht="2.25" customHeight="1">
      <c r="J2" s="153" t="s">
        <v>200</v>
      </c>
      <c r="K2" s="154"/>
      <c r="L2" s="154"/>
    </row>
    <row r="3" spans="10:12" ht="17.25">
      <c r="J3" s="154"/>
      <c r="K3" s="154"/>
      <c r="L3" s="154"/>
    </row>
    <row r="4" spans="2:12" ht="18">
      <c r="B4" s="43"/>
      <c r="J4" s="55" t="s">
        <v>100</v>
      </c>
      <c r="K4" s="55"/>
      <c r="L4" s="52"/>
    </row>
    <row r="5" spans="2:12" ht="17.25">
      <c r="B5" s="43"/>
      <c r="F5" s="7" t="s">
        <v>201</v>
      </c>
      <c r="K5" s="136"/>
      <c r="L5" s="136"/>
    </row>
    <row r="6" spans="2:10" ht="39.75" customHeight="1">
      <c r="B6" s="43"/>
      <c r="C6" s="156" t="s">
        <v>63</v>
      </c>
      <c r="D6" s="157"/>
      <c r="E6" s="157"/>
      <c r="F6" s="157"/>
      <c r="G6" s="157"/>
      <c r="H6" s="157"/>
      <c r="I6" s="157"/>
      <c r="J6" s="6"/>
    </row>
    <row r="7" spans="2:8" ht="17.25">
      <c r="B7" s="43"/>
      <c r="D7" s="137"/>
      <c r="E7" s="137"/>
      <c r="F7" s="137"/>
      <c r="G7" s="137"/>
      <c r="H7" s="137"/>
    </row>
    <row r="8" spans="2:12" ht="17.25" hidden="1">
      <c r="B8" s="43"/>
      <c r="H8" s="155" t="s">
        <v>202</v>
      </c>
      <c r="I8" s="155"/>
      <c r="J8" s="155"/>
      <c r="K8" s="155"/>
      <c r="L8" s="155"/>
    </row>
    <row r="9" spans="1:12" ht="17.25">
      <c r="A9" s="158" t="s">
        <v>101</v>
      </c>
      <c r="B9" s="161" t="s">
        <v>108</v>
      </c>
      <c r="C9" s="164" t="s">
        <v>102</v>
      </c>
      <c r="D9" s="165"/>
      <c r="E9" s="165"/>
      <c r="F9" s="165"/>
      <c r="G9" s="166"/>
      <c r="H9" s="164" t="s">
        <v>103</v>
      </c>
      <c r="I9" s="165"/>
      <c r="J9" s="165"/>
      <c r="K9" s="165"/>
      <c r="L9" s="166"/>
    </row>
    <row r="10" spans="1:12" ht="69">
      <c r="A10" s="159"/>
      <c r="B10" s="132"/>
      <c r="C10" s="11" t="s">
        <v>196</v>
      </c>
      <c r="D10" s="11" t="s">
        <v>197</v>
      </c>
      <c r="E10" s="11" t="s">
        <v>292</v>
      </c>
      <c r="F10" s="11" t="s">
        <v>324</v>
      </c>
      <c r="G10" s="11" t="s">
        <v>107</v>
      </c>
      <c r="H10" s="11" t="s">
        <v>2</v>
      </c>
      <c r="I10" s="11" t="s">
        <v>198</v>
      </c>
      <c r="J10" s="11" t="s">
        <v>292</v>
      </c>
      <c r="K10" s="11" t="s">
        <v>324</v>
      </c>
      <c r="L10" s="11" t="s">
        <v>107</v>
      </c>
    </row>
    <row r="11" spans="1:12" ht="17.25">
      <c r="A11" s="159"/>
      <c r="B11" s="133"/>
      <c r="C11" s="10" t="s">
        <v>104</v>
      </c>
      <c r="D11" s="10" t="s">
        <v>105</v>
      </c>
      <c r="E11" s="10" t="s">
        <v>109</v>
      </c>
      <c r="F11" s="10" t="s">
        <v>109</v>
      </c>
      <c r="G11" s="10" t="s">
        <v>110</v>
      </c>
      <c r="H11" s="10" t="s">
        <v>104</v>
      </c>
      <c r="I11" s="10" t="s">
        <v>105</v>
      </c>
      <c r="J11" s="10" t="s">
        <v>109</v>
      </c>
      <c r="K11" s="10" t="s">
        <v>109</v>
      </c>
      <c r="L11" s="10" t="s">
        <v>110</v>
      </c>
    </row>
    <row r="12" spans="1:12" ht="34.5">
      <c r="A12" s="41" t="s">
        <v>130</v>
      </c>
      <c r="B12" s="13" t="s">
        <v>121</v>
      </c>
      <c r="C12" s="47">
        <f>C13+C14</f>
        <v>489.8</v>
      </c>
      <c r="D12" s="47">
        <f>SUM(D13:D13)</f>
        <v>26119.4</v>
      </c>
      <c r="E12" s="47">
        <f>SUM(E13:E13)</f>
        <v>4691.06</v>
      </c>
      <c r="F12" s="29"/>
      <c r="G12" s="29"/>
      <c r="H12" s="29">
        <f>SUM(H13:H13)</f>
        <v>75.14</v>
      </c>
      <c r="I12" s="29">
        <f>SUM(I13:I13)</f>
        <v>18181.82</v>
      </c>
      <c r="J12" s="29">
        <f>SUM(J13:J13)</f>
        <v>891.61</v>
      </c>
      <c r="K12" s="29"/>
      <c r="L12" s="29"/>
    </row>
    <row r="13" spans="1:12" ht="34.5">
      <c r="A13" s="41"/>
      <c r="B13" s="13" t="s">
        <v>245</v>
      </c>
      <c r="C13" s="47">
        <v>489.8</v>
      </c>
      <c r="D13" s="47">
        <v>26119.4</v>
      </c>
      <c r="E13" s="47">
        <v>4691.06</v>
      </c>
      <c r="F13" s="29"/>
      <c r="G13" s="29"/>
      <c r="H13" s="47">
        <v>75.14</v>
      </c>
      <c r="I13" s="47">
        <v>18181.82</v>
      </c>
      <c r="J13" s="47">
        <v>891.61</v>
      </c>
      <c r="K13" s="29"/>
      <c r="L13" s="29"/>
    </row>
    <row r="14" spans="1:12" ht="34.5" hidden="1">
      <c r="A14" s="41"/>
      <c r="B14" s="13" t="s">
        <v>287</v>
      </c>
      <c r="C14" s="29"/>
      <c r="D14" s="49"/>
      <c r="E14" s="49"/>
      <c r="F14" s="29"/>
      <c r="G14" s="29"/>
      <c r="H14" s="49"/>
      <c r="I14" s="49"/>
      <c r="J14" s="49"/>
      <c r="K14" s="29"/>
      <c r="L14" s="29"/>
    </row>
    <row r="15" spans="1:12" ht="34.5">
      <c r="A15" s="41" t="s">
        <v>106</v>
      </c>
      <c r="B15" s="13" t="s">
        <v>287</v>
      </c>
      <c r="C15" s="29">
        <f aca="true" t="shared" si="0" ref="C15:L15">SUM(C16:C50)</f>
        <v>24493.18</v>
      </c>
      <c r="D15" s="29">
        <f t="shared" si="0"/>
        <v>2809273</v>
      </c>
      <c r="E15" s="29">
        <f t="shared" si="0"/>
        <v>646906</v>
      </c>
      <c r="F15" s="29">
        <f t="shared" si="0"/>
        <v>6437</v>
      </c>
      <c r="G15" s="29">
        <f t="shared" si="0"/>
        <v>0</v>
      </c>
      <c r="H15" s="29">
        <f t="shared" si="0"/>
        <v>199.11</v>
      </c>
      <c r="I15" s="29">
        <f t="shared" si="0"/>
        <v>67786</v>
      </c>
      <c r="J15" s="29">
        <f t="shared" si="0"/>
        <v>5742.6</v>
      </c>
      <c r="K15" s="29">
        <f t="shared" si="0"/>
        <v>0</v>
      </c>
      <c r="L15" s="29">
        <f t="shared" si="0"/>
        <v>0</v>
      </c>
    </row>
    <row r="16" spans="1:12" ht="51.75">
      <c r="A16" s="41"/>
      <c r="B16" s="13" t="s">
        <v>474</v>
      </c>
      <c r="C16" s="29">
        <v>359</v>
      </c>
      <c r="D16" s="29">
        <v>118637</v>
      </c>
      <c r="E16" s="29">
        <v>7331</v>
      </c>
      <c r="F16" s="29"/>
      <c r="G16" s="29"/>
      <c r="H16" s="29">
        <v>3.85</v>
      </c>
      <c r="I16" s="29">
        <v>868</v>
      </c>
      <c r="J16" s="29">
        <v>111</v>
      </c>
      <c r="K16" s="29"/>
      <c r="L16" s="29"/>
    </row>
    <row r="17" spans="1:12" ht="34.5">
      <c r="A17" s="41"/>
      <c r="B17" s="13" t="s">
        <v>475</v>
      </c>
      <c r="C17" s="29">
        <v>148</v>
      </c>
      <c r="D17" s="29">
        <v>44614</v>
      </c>
      <c r="E17" s="29">
        <v>1951</v>
      </c>
      <c r="F17" s="29">
        <v>5579</v>
      </c>
      <c r="G17" s="29"/>
      <c r="H17" s="29"/>
      <c r="I17" s="29"/>
      <c r="J17" s="29"/>
      <c r="K17" s="29"/>
      <c r="L17" s="29"/>
    </row>
    <row r="18" spans="1:12" ht="51.75">
      <c r="A18" s="41"/>
      <c r="B18" s="13" t="s">
        <v>476</v>
      </c>
      <c r="C18" s="29">
        <v>171</v>
      </c>
      <c r="D18" s="29">
        <v>72786</v>
      </c>
      <c r="E18" s="29">
        <v>3965</v>
      </c>
      <c r="F18" s="29"/>
      <c r="G18" s="29"/>
      <c r="H18" s="29"/>
      <c r="I18" s="29"/>
      <c r="J18" s="29"/>
      <c r="K18" s="29"/>
      <c r="L18" s="29"/>
    </row>
    <row r="19" spans="1:12" ht="51.75">
      <c r="A19" s="41"/>
      <c r="B19" s="13" t="s">
        <v>477</v>
      </c>
      <c r="C19" s="29">
        <v>162</v>
      </c>
      <c r="D19" s="29">
        <v>39549</v>
      </c>
      <c r="E19" s="29">
        <v>2649</v>
      </c>
      <c r="F19" s="29"/>
      <c r="G19" s="29"/>
      <c r="H19" s="29"/>
      <c r="I19" s="29"/>
      <c r="J19" s="29"/>
      <c r="K19" s="29"/>
      <c r="L19" s="29"/>
    </row>
    <row r="20" spans="1:12" ht="34.5">
      <c r="A20" s="41"/>
      <c r="B20" s="13" t="s">
        <v>478</v>
      </c>
      <c r="C20" s="29">
        <v>243</v>
      </c>
      <c r="D20" s="29">
        <v>45055</v>
      </c>
      <c r="E20" s="29">
        <v>5550</v>
      </c>
      <c r="F20" s="29"/>
      <c r="G20" s="29"/>
      <c r="H20" s="29"/>
      <c r="I20" s="29"/>
      <c r="J20" s="29"/>
      <c r="K20" s="29"/>
      <c r="L20" s="29"/>
    </row>
    <row r="21" spans="1:12" ht="51.75">
      <c r="A21" s="41"/>
      <c r="B21" s="13" t="s">
        <v>479</v>
      </c>
      <c r="C21" s="29">
        <v>359</v>
      </c>
      <c r="D21" s="29">
        <v>106145</v>
      </c>
      <c r="E21" s="29">
        <v>6478</v>
      </c>
      <c r="F21" s="29"/>
      <c r="G21" s="29"/>
      <c r="H21" s="29"/>
      <c r="I21" s="29"/>
      <c r="J21" s="29"/>
      <c r="K21" s="29"/>
      <c r="L21" s="29"/>
    </row>
    <row r="22" spans="1:12" ht="51.75">
      <c r="A22" s="41"/>
      <c r="B22" s="13" t="s">
        <v>480</v>
      </c>
      <c r="C22" s="29">
        <v>460</v>
      </c>
      <c r="D22" s="29">
        <v>69695</v>
      </c>
      <c r="E22" s="29">
        <v>11761</v>
      </c>
      <c r="F22" s="29"/>
      <c r="G22" s="29"/>
      <c r="H22" s="29"/>
      <c r="I22" s="29"/>
      <c r="J22" s="29"/>
      <c r="K22" s="29"/>
      <c r="L22" s="29"/>
    </row>
    <row r="23" spans="1:12" ht="51.75">
      <c r="A23" s="41"/>
      <c r="B23" s="13" t="s">
        <v>481</v>
      </c>
      <c r="C23" s="29">
        <v>502</v>
      </c>
      <c r="D23" s="29">
        <v>56233</v>
      </c>
      <c r="E23" s="29">
        <v>10224</v>
      </c>
      <c r="F23" s="29"/>
      <c r="G23" s="29"/>
      <c r="H23" s="29"/>
      <c r="I23" s="29"/>
      <c r="J23" s="29"/>
      <c r="K23" s="29"/>
      <c r="L23" s="29"/>
    </row>
    <row r="24" spans="1:12" ht="51.75">
      <c r="A24" s="41"/>
      <c r="B24" s="13" t="s">
        <v>482</v>
      </c>
      <c r="C24" s="29">
        <v>233</v>
      </c>
      <c r="D24" s="29">
        <v>61006</v>
      </c>
      <c r="E24" s="29">
        <v>5314</v>
      </c>
      <c r="F24" s="29"/>
      <c r="G24" s="29"/>
      <c r="H24" s="29">
        <v>4.05</v>
      </c>
      <c r="I24" s="29"/>
      <c r="J24" s="29"/>
      <c r="K24" s="29"/>
      <c r="L24" s="29"/>
    </row>
    <row r="25" spans="1:12" ht="51.75">
      <c r="A25" s="41"/>
      <c r="B25" s="13" t="s">
        <v>483</v>
      </c>
      <c r="C25" s="29">
        <v>564</v>
      </c>
      <c r="D25" s="29">
        <v>47169</v>
      </c>
      <c r="E25" s="29">
        <v>16704</v>
      </c>
      <c r="F25" s="29"/>
      <c r="G25" s="29"/>
      <c r="H25" s="29">
        <v>0.21</v>
      </c>
      <c r="I25" s="29">
        <v>77</v>
      </c>
      <c r="J25" s="29">
        <v>5.6</v>
      </c>
      <c r="K25" s="29"/>
      <c r="L25" s="29"/>
    </row>
    <row r="26" spans="1:12" ht="51.75">
      <c r="A26" s="41"/>
      <c r="B26" s="13" t="s">
        <v>484</v>
      </c>
      <c r="C26" s="29">
        <v>475</v>
      </c>
      <c r="D26" s="29">
        <v>42296</v>
      </c>
      <c r="E26" s="29">
        <v>11349</v>
      </c>
      <c r="F26" s="29"/>
      <c r="G26" s="29"/>
      <c r="H26" s="29"/>
      <c r="I26" s="29"/>
      <c r="J26" s="29"/>
      <c r="K26" s="29"/>
      <c r="L26" s="29"/>
    </row>
    <row r="27" spans="1:12" ht="51.75">
      <c r="A27" s="41"/>
      <c r="B27" s="13" t="s">
        <v>485</v>
      </c>
      <c r="C27" s="29">
        <v>444</v>
      </c>
      <c r="D27" s="29">
        <v>81046</v>
      </c>
      <c r="E27" s="29">
        <v>13101</v>
      </c>
      <c r="F27" s="29"/>
      <c r="G27" s="29"/>
      <c r="H27" s="29"/>
      <c r="I27" s="29"/>
      <c r="J27" s="29"/>
      <c r="K27" s="29"/>
      <c r="L27" s="29"/>
    </row>
    <row r="28" spans="1:12" ht="51.75" customHeight="1" hidden="1">
      <c r="A28" s="41"/>
      <c r="B28" s="13" t="s">
        <v>246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51.75">
      <c r="A29" s="41"/>
      <c r="B29" s="13" t="s">
        <v>486</v>
      </c>
      <c r="C29" s="29">
        <v>860</v>
      </c>
      <c r="D29" s="29">
        <v>105386</v>
      </c>
      <c r="E29" s="29">
        <v>49960</v>
      </c>
      <c r="F29" s="29"/>
      <c r="G29" s="29"/>
      <c r="H29" s="29"/>
      <c r="I29" s="29">
        <v>904</v>
      </c>
      <c r="J29" s="29">
        <v>132</v>
      </c>
      <c r="K29" s="29"/>
      <c r="L29" s="29"/>
    </row>
    <row r="30" spans="1:12" ht="51.75">
      <c r="A30" s="41"/>
      <c r="B30" s="13" t="s">
        <v>487</v>
      </c>
      <c r="C30" s="29">
        <v>1069</v>
      </c>
      <c r="D30" s="29">
        <v>58790</v>
      </c>
      <c r="E30" s="29">
        <v>44879</v>
      </c>
      <c r="F30" s="29"/>
      <c r="G30" s="29"/>
      <c r="H30" s="29"/>
      <c r="I30" s="29">
        <v>2723</v>
      </c>
      <c r="J30" s="29">
        <v>291</v>
      </c>
      <c r="K30" s="29"/>
      <c r="L30" s="29"/>
    </row>
    <row r="31" spans="1:12" ht="51.75">
      <c r="A31" s="41"/>
      <c r="B31" s="13" t="s">
        <v>488</v>
      </c>
      <c r="C31" s="29">
        <v>557</v>
      </c>
      <c r="D31" s="29">
        <v>103511</v>
      </c>
      <c r="E31" s="29">
        <v>19874</v>
      </c>
      <c r="F31" s="29"/>
      <c r="G31" s="29"/>
      <c r="H31" s="29"/>
      <c r="I31" s="29">
        <v>3664</v>
      </c>
      <c r="J31" s="29">
        <v>350</v>
      </c>
      <c r="K31" s="29"/>
      <c r="L31" s="29"/>
    </row>
    <row r="32" spans="1:12" ht="51.75">
      <c r="A32" s="41"/>
      <c r="B32" s="13" t="s">
        <v>44</v>
      </c>
      <c r="C32" s="29">
        <v>1254</v>
      </c>
      <c r="D32" s="29">
        <v>86994</v>
      </c>
      <c r="E32" s="29">
        <v>21292</v>
      </c>
      <c r="F32" s="29"/>
      <c r="G32" s="29"/>
      <c r="H32" s="29"/>
      <c r="I32" s="29">
        <v>2700</v>
      </c>
      <c r="J32" s="29">
        <v>921</v>
      </c>
      <c r="K32" s="29"/>
      <c r="L32" s="29"/>
    </row>
    <row r="33" spans="1:12" ht="69">
      <c r="A33" s="41"/>
      <c r="B33" s="13" t="s">
        <v>27</v>
      </c>
      <c r="C33" s="29">
        <v>1523</v>
      </c>
      <c r="D33" s="29">
        <v>150089</v>
      </c>
      <c r="E33" s="29">
        <v>39468</v>
      </c>
      <c r="F33" s="29"/>
      <c r="G33" s="29"/>
      <c r="H33" s="29"/>
      <c r="I33" s="29"/>
      <c r="J33" s="29"/>
      <c r="K33" s="29"/>
      <c r="L33" s="29"/>
    </row>
    <row r="34" spans="1:12" ht="51.75">
      <c r="A34" s="41"/>
      <c r="B34" s="13" t="s">
        <v>28</v>
      </c>
      <c r="C34" s="29">
        <v>896</v>
      </c>
      <c r="D34" s="29">
        <v>73513</v>
      </c>
      <c r="E34" s="29">
        <v>16182</v>
      </c>
      <c r="F34" s="29"/>
      <c r="G34" s="29"/>
      <c r="H34" s="29"/>
      <c r="I34" s="29"/>
      <c r="J34" s="29"/>
      <c r="K34" s="29"/>
      <c r="L34" s="29"/>
    </row>
    <row r="35" spans="1:12" ht="69">
      <c r="A35" s="41"/>
      <c r="B35" s="13" t="s">
        <v>29</v>
      </c>
      <c r="C35" s="29">
        <v>553</v>
      </c>
      <c r="D35" s="29">
        <v>49435</v>
      </c>
      <c r="E35" s="29">
        <v>8067</v>
      </c>
      <c r="F35" s="29"/>
      <c r="G35" s="29"/>
      <c r="H35" s="29"/>
      <c r="I35" s="29">
        <v>882</v>
      </c>
      <c r="J35" s="29"/>
      <c r="K35" s="29"/>
      <c r="L35" s="29"/>
    </row>
    <row r="36" spans="1:12" ht="69">
      <c r="A36" s="41"/>
      <c r="B36" s="13" t="s">
        <v>30</v>
      </c>
      <c r="C36" s="29">
        <v>644</v>
      </c>
      <c r="D36" s="29">
        <v>26216</v>
      </c>
      <c r="E36" s="29">
        <v>16071</v>
      </c>
      <c r="F36" s="29"/>
      <c r="G36" s="29"/>
      <c r="H36" s="29"/>
      <c r="I36" s="29"/>
      <c r="J36" s="29"/>
      <c r="K36" s="29"/>
      <c r="L36" s="29"/>
    </row>
    <row r="37" spans="1:12" ht="69">
      <c r="A37" s="41"/>
      <c r="B37" s="13" t="s">
        <v>31</v>
      </c>
      <c r="C37" s="29">
        <v>1985</v>
      </c>
      <c r="D37" s="29">
        <v>139572</v>
      </c>
      <c r="E37" s="29">
        <v>52641</v>
      </c>
      <c r="F37" s="29"/>
      <c r="G37" s="29"/>
      <c r="H37" s="29">
        <v>2</v>
      </c>
      <c r="I37" s="29">
        <v>2636</v>
      </c>
      <c r="J37" s="29">
        <v>199</v>
      </c>
      <c r="K37" s="29"/>
      <c r="L37" s="29"/>
    </row>
    <row r="38" spans="1:12" ht="69">
      <c r="A38" s="41"/>
      <c r="B38" s="13" t="s">
        <v>32</v>
      </c>
      <c r="C38" s="29">
        <v>981</v>
      </c>
      <c r="D38" s="29">
        <v>63428</v>
      </c>
      <c r="E38" s="29">
        <v>15785</v>
      </c>
      <c r="F38" s="29"/>
      <c r="G38" s="29"/>
      <c r="H38" s="29"/>
      <c r="I38" s="29">
        <v>668</v>
      </c>
      <c r="J38" s="29"/>
      <c r="K38" s="29"/>
      <c r="L38" s="29"/>
    </row>
    <row r="39" spans="1:12" ht="34.5">
      <c r="A39" s="41"/>
      <c r="B39" s="13" t="s">
        <v>24</v>
      </c>
      <c r="C39" s="29">
        <v>163</v>
      </c>
      <c r="D39" s="29">
        <v>89456</v>
      </c>
      <c r="E39" s="29">
        <v>2960</v>
      </c>
      <c r="F39" s="29"/>
      <c r="G39" s="29"/>
      <c r="H39" s="29"/>
      <c r="I39" s="29"/>
      <c r="J39" s="29"/>
      <c r="K39" s="29"/>
      <c r="L39" s="29"/>
    </row>
    <row r="40" spans="1:12" ht="86.25">
      <c r="A40" s="41"/>
      <c r="B40" s="13" t="s">
        <v>33</v>
      </c>
      <c r="C40" s="29">
        <v>1623</v>
      </c>
      <c r="D40" s="29">
        <v>202781</v>
      </c>
      <c r="E40" s="29">
        <v>21562</v>
      </c>
      <c r="F40" s="29"/>
      <c r="G40" s="29"/>
      <c r="H40" s="29"/>
      <c r="I40" s="29">
        <v>132</v>
      </c>
      <c r="J40" s="29"/>
      <c r="K40" s="29"/>
      <c r="L40" s="29"/>
    </row>
    <row r="41" spans="1:12" ht="69">
      <c r="A41" s="41"/>
      <c r="B41" s="13" t="s">
        <v>34</v>
      </c>
      <c r="C41" s="29">
        <v>414</v>
      </c>
      <c r="D41" s="29">
        <v>37430</v>
      </c>
      <c r="E41" s="29">
        <v>14317</v>
      </c>
      <c r="F41" s="29">
        <v>858</v>
      </c>
      <c r="G41" s="29"/>
      <c r="H41" s="29"/>
      <c r="I41" s="29"/>
      <c r="J41" s="29"/>
      <c r="K41" s="29"/>
      <c r="L41" s="29"/>
    </row>
    <row r="42" spans="1:12" ht="69">
      <c r="A42" s="41"/>
      <c r="B42" s="13" t="s">
        <v>35</v>
      </c>
      <c r="C42" s="29">
        <v>1308</v>
      </c>
      <c r="D42" s="29">
        <v>42495</v>
      </c>
      <c r="E42" s="29">
        <v>9613</v>
      </c>
      <c r="F42" s="29"/>
      <c r="G42" s="29"/>
      <c r="H42" s="29"/>
      <c r="I42" s="29">
        <v>13210</v>
      </c>
      <c r="J42" s="29">
        <v>384</v>
      </c>
      <c r="K42" s="29"/>
      <c r="L42" s="29"/>
    </row>
    <row r="43" spans="1:12" ht="69">
      <c r="A43" s="41"/>
      <c r="B43" s="13" t="s">
        <v>36</v>
      </c>
      <c r="C43" s="29">
        <v>806</v>
      </c>
      <c r="D43" s="29">
        <v>46320</v>
      </c>
      <c r="E43" s="29">
        <v>16647</v>
      </c>
      <c r="F43" s="29"/>
      <c r="G43" s="29"/>
      <c r="H43" s="29"/>
      <c r="I43" s="29"/>
      <c r="J43" s="29"/>
      <c r="K43" s="29"/>
      <c r="L43" s="29"/>
    </row>
    <row r="44" spans="1:12" ht="69">
      <c r="A44" s="41"/>
      <c r="B44" s="13" t="s">
        <v>37</v>
      </c>
      <c r="C44" s="29">
        <v>897</v>
      </c>
      <c r="D44" s="29">
        <v>205393</v>
      </c>
      <c r="E44" s="29">
        <v>32949</v>
      </c>
      <c r="F44" s="29"/>
      <c r="G44" s="29"/>
      <c r="H44" s="29"/>
      <c r="I44" s="29"/>
      <c r="J44" s="29"/>
      <c r="K44" s="29"/>
      <c r="L44" s="29"/>
    </row>
    <row r="45" spans="1:12" ht="69">
      <c r="A45" s="41"/>
      <c r="B45" s="13" t="s">
        <v>38</v>
      </c>
      <c r="C45" s="29">
        <v>796</v>
      </c>
      <c r="D45" s="29">
        <v>40860</v>
      </c>
      <c r="E45" s="29">
        <v>21588</v>
      </c>
      <c r="F45" s="29"/>
      <c r="G45" s="29"/>
      <c r="H45" s="29"/>
      <c r="I45" s="29"/>
      <c r="J45" s="29"/>
      <c r="K45" s="29"/>
      <c r="L45" s="29"/>
    </row>
    <row r="46" spans="1:12" ht="69">
      <c r="A46" s="41"/>
      <c r="B46" s="13" t="s">
        <v>40</v>
      </c>
      <c r="C46" s="29">
        <v>1030</v>
      </c>
      <c r="D46" s="29">
        <v>91087</v>
      </c>
      <c r="E46" s="29">
        <v>31973</v>
      </c>
      <c r="F46" s="29"/>
      <c r="G46" s="29"/>
      <c r="H46" s="29">
        <v>187</v>
      </c>
      <c r="I46" s="29">
        <v>29718</v>
      </c>
      <c r="J46" s="29">
        <v>3349</v>
      </c>
      <c r="K46" s="29"/>
      <c r="L46" s="29"/>
    </row>
    <row r="47" spans="1:12" ht="86.25">
      <c r="A47" s="41"/>
      <c r="B47" s="13" t="s">
        <v>41</v>
      </c>
      <c r="C47" s="29">
        <v>1039</v>
      </c>
      <c r="D47" s="29">
        <v>129022</v>
      </c>
      <c r="E47" s="29">
        <v>58811</v>
      </c>
      <c r="F47" s="29"/>
      <c r="G47" s="29"/>
      <c r="H47" s="29"/>
      <c r="I47" s="29">
        <v>3227</v>
      </c>
      <c r="J47" s="29"/>
      <c r="K47" s="29"/>
      <c r="L47" s="29"/>
    </row>
    <row r="48" spans="1:12" ht="51.75">
      <c r="A48" s="41"/>
      <c r="B48" s="13" t="s">
        <v>42</v>
      </c>
      <c r="C48" s="29">
        <v>846</v>
      </c>
      <c r="D48" s="29">
        <v>113188</v>
      </c>
      <c r="E48" s="29">
        <v>17751</v>
      </c>
      <c r="F48" s="29"/>
      <c r="G48" s="29"/>
      <c r="H48" s="29"/>
      <c r="I48" s="29"/>
      <c r="J48" s="29"/>
      <c r="K48" s="29"/>
      <c r="L48" s="29"/>
    </row>
    <row r="49" spans="1:12" ht="86.25">
      <c r="A49" s="41"/>
      <c r="B49" s="13" t="s">
        <v>43</v>
      </c>
      <c r="C49" s="29">
        <v>876</v>
      </c>
      <c r="D49" s="29">
        <v>121576</v>
      </c>
      <c r="E49" s="29">
        <v>37115</v>
      </c>
      <c r="F49" s="29"/>
      <c r="G49" s="29"/>
      <c r="H49" s="29">
        <v>2</v>
      </c>
      <c r="I49" s="29">
        <v>6377</v>
      </c>
      <c r="J49" s="29"/>
      <c r="K49" s="29"/>
      <c r="L49" s="29"/>
    </row>
    <row r="50" spans="1:12" ht="51.75">
      <c r="A50" s="41"/>
      <c r="B50" s="13" t="s">
        <v>237</v>
      </c>
      <c r="C50" s="29">
        <v>253.18</v>
      </c>
      <c r="D50" s="29">
        <v>48500</v>
      </c>
      <c r="E50" s="29">
        <v>1024</v>
      </c>
      <c r="F50" s="29"/>
      <c r="G50" s="29"/>
      <c r="H50" s="29"/>
      <c r="I50" s="29"/>
      <c r="J50" s="29"/>
      <c r="K50" s="29"/>
      <c r="L50" s="29"/>
    </row>
    <row r="51" spans="1:12" ht="34.5">
      <c r="A51" s="41" t="s">
        <v>194</v>
      </c>
      <c r="B51" s="13" t="s">
        <v>288</v>
      </c>
      <c r="C51" s="47">
        <f aca="true" t="shared" si="1" ref="C51:L51">C52+C53+C54+C55+C56</f>
        <v>5226.6</v>
      </c>
      <c r="D51" s="47">
        <f>D52+D53+D54+D55+D56</f>
        <v>1210397</v>
      </c>
      <c r="E51" s="47">
        <f t="shared" si="1"/>
        <v>199070.88999999998</v>
      </c>
      <c r="F51" s="47">
        <f t="shared" si="1"/>
        <v>0</v>
      </c>
      <c r="G51" s="47">
        <f t="shared" si="1"/>
        <v>0</v>
      </c>
      <c r="H51" s="47">
        <f t="shared" si="1"/>
        <v>287.53</v>
      </c>
      <c r="I51" s="47">
        <f t="shared" si="1"/>
        <v>90277</v>
      </c>
      <c r="J51" s="47">
        <f t="shared" si="1"/>
        <v>13085.970000000001</v>
      </c>
      <c r="K51" s="47">
        <f t="shared" si="1"/>
        <v>0</v>
      </c>
      <c r="L51" s="47">
        <f t="shared" si="1"/>
        <v>0</v>
      </c>
    </row>
    <row r="52" spans="1:12" ht="34.5">
      <c r="A52" s="41"/>
      <c r="B52" s="13" t="s">
        <v>285</v>
      </c>
      <c r="C52" s="29">
        <v>688.92</v>
      </c>
      <c r="D52" s="29">
        <v>237600</v>
      </c>
      <c r="E52" s="29">
        <v>30986.8</v>
      </c>
      <c r="F52" s="29"/>
      <c r="G52" s="29"/>
      <c r="H52" s="29"/>
      <c r="I52" s="29"/>
      <c r="J52" s="29"/>
      <c r="K52" s="29"/>
      <c r="L52" s="29"/>
    </row>
    <row r="53" spans="1:12" ht="34.5">
      <c r="A53" s="41"/>
      <c r="B53" s="13" t="s">
        <v>286</v>
      </c>
      <c r="C53" s="47">
        <v>1797</v>
      </c>
      <c r="D53" s="47">
        <v>342653</v>
      </c>
      <c r="E53" s="47">
        <v>98802</v>
      </c>
      <c r="F53" s="47"/>
      <c r="G53" s="47"/>
      <c r="H53" s="47">
        <v>150</v>
      </c>
      <c r="I53" s="47">
        <v>46296</v>
      </c>
      <c r="J53" s="47">
        <v>6979.63</v>
      </c>
      <c r="K53" s="29"/>
      <c r="L53" s="29"/>
    </row>
    <row r="54" spans="1:12" ht="17.25">
      <c r="A54" s="41"/>
      <c r="B54" s="13" t="s">
        <v>25</v>
      </c>
      <c r="C54" s="47">
        <v>1875.47</v>
      </c>
      <c r="D54" s="47">
        <v>422737</v>
      </c>
      <c r="E54" s="47">
        <v>49767</v>
      </c>
      <c r="F54" s="47"/>
      <c r="G54" s="47"/>
      <c r="H54" s="47"/>
      <c r="I54" s="47"/>
      <c r="J54" s="47"/>
      <c r="K54" s="29"/>
      <c r="L54" s="29"/>
    </row>
    <row r="55" spans="1:12" ht="17.25">
      <c r="A55" s="41"/>
      <c r="B55" s="13" t="s">
        <v>295</v>
      </c>
      <c r="C55" s="47">
        <v>773.94</v>
      </c>
      <c r="D55" s="47">
        <v>173611</v>
      </c>
      <c r="E55" s="47">
        <v>15909.09</v>
      </c>
      <c r="F55" s="47"/>
      <c r="G55" s="47"/>
      <c r="H55" s="47">
        <v>56.26</v>
      </c>
      <c r="I55" s="47">
        <v>4629</v>
      </c>
      <c r="J55" s="47">
        <v>872.34</v>
      </c>
      <c r="K55" s="29"/>
      <c r="L55" s="29"/>
    </row>
    <row r="56" spans="1:12" ht="17.25">
      <c r="A56" s="41"/>
      <c r="B56" s="13" t="s">
        <v>26</v>
      </c>
      <c r="C56" s="47">
        <v>91.27</v>
      </c>
      <c r="D56" s="47">
        <v>33796</v>
      </c>
      <c r="E56" s="47">
        <v>3606</v>
      </c>
      <c r="F56" s="47"/>
      <c r="G56" s="47"/>
      <c r="H56" s="47">
        <v>81.27</v>
      </c>
      <c r="I56" s="47">
        <v>39352</v>
      </c>
      <c r="J56" s="47">
        <v>5234</v>
      </c>
      <c r="K56" s="29"/>
      <c r="L56" s="29"/>
    </row>
    <row r="58" ht="17.25" customHeight="1" hidden="1"/>
    <row r="59" spans="2:10" ht="18">
      <c r="B59" s="54" t="s">
        <v>208</v>
      </c>
      <c r="C59" s="55"/>
      <c r="D59" s="55"/>
      <c r="E59" s="55"/>
      <c r="F59" s="55"/>
      <c r="G59" s="55"/>
      <c r="H59" s="55"/>
      <c r="I59" s="55"/>
      <c r="J59" s="55" t="s">
        <v>209</v>
      </c>
    </row>
  </sheetData>
  <mergeCells count="9">
    <mergeCell ref="J2:L3"/>
    <mergeCell ref="A9:A11"/>
    <mergeCell ref="C9:G9"/>
    <mergeCell ref="H9:L9"/>
    <mergeCell ref="D7:H7"/>
    <mergeCell ref="B9:B11"/>
    <mergeCell ref="H8:L8"/>
    <mergeCell ref="K5:L5"/>
    <mergeCell ref="C6:I6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L1">
      <selection activeCell="L2" sqref="L2"/>
    </sheetView>
  </sheetViews>
  <sheetFormatPr defaultColWidth="9.00390625" defaultRowHeight="12.75"/>
  <cols>
    <col min="1" max="1" width="19.00390625" style="98" customWidth="1"/>
    <col min="2" max="2" width="9.125" style="98" customWidth="1"/>
    <col min="3" max="3" width="8.00390625" style="98" customWidth="1"/>
    <col min="4" max="4" width="7.625" style="98" customWidth="1"/>
    <col min="5" max="5" width="7.375" style="98" customWidth="1"/>
    <col min="6" max="6" width="7.25390625" style="98" customWidth="1"/>
    <col min="7" max="7" width="6.75390625" style="98" customWidth="1"/>
    <col min="8" max="8" width="8.375" style="98" customWidth="1"/>
    <col min="9" max="9" width="7.25390625" style="98" customWidth="1"/>
    <col min="10" max="10" width="7.375" style="98" customWidth="1"/>
    <col min="11" max="12" width="9.125" style="98" customWidth="1"/>
    <col min="13" max="13" width="23.125" style="98" customWidth="1"/>
    <col min="14" max="14" width="7.25390625" style="98" customWidth="1"/>
    <col min="15" max="15" width="7.125" style="98" customWidth="1"/>
    <col min="16" max="16" width="6.00390625" style="98" customWidth="1"/>
    <col min="17" max="17" width="7.875" style="98" customWidth="1"/>
    <col min="18" max="18" width="7.375" style="98" customWidth="1"/>
    <col min="19" max="19" width="7.125" style="98" customWidth="1"/>
    <col min="20" max="20" width="7.375" style="98" customWidth="1"/>
    <col min="21" max="21" width="7.625" style="98" customWidth="1"/>
    <col min="22" max="22" width="6.875" style="98" customWidth="1"/>
    <col min="23" max="16384" width="9.125" style="98" customWidth="1"/>
  </cols>
  <sheetData>
    <row r="1" spans="1:22" ht="26.25" customHeight="1">
      <c r="A1" s="149" t="s">
        <v>282</v>
      </c>
      <c r="B1" s="149"/>
      <c r="C1" s="149"/>
      <c r="D1" s="149"/>
      <c r="E1" s="149"/>
      <c r="F1" s="149"/>
      <c r="G1" s="149"/>
      <c r="H1" s="149"/>
      <c r="I1" s="149"/>
      <c r="J1" s="149"/>
      <c r="L1" s="149" t="s">
        <v>39</v>
      </c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3" spans="1:21" ht="12.75">
      <c r="A3" s="143" t="s">
        <v>253</v>
      </c>
      <c r="B3" s="143"/>
      <c r="C3" s="143"/>
      <c r="D3" s="143"/>
      <c r="E3" s="143"/>
      <c r="F3" s="143"/>
      <c r="G3" s="143"/>
      <c r="H3" s="143"/>
      <c r="I3" s="143"/>
      <c r="J3" s="143"/>
      <c r="L3" s="143" t="s">
        <v>253</v>
      </c>
      <c r="M3" s="143"/>
      <c r="N3" s="143"/>
      <c r="O3" s="143"/>
      <c r="P3" s="143"/>
      <c r="Q3" s="143"/>
      <c r="R3" s="143"/>
      <c r="S3" s="143"/>
      <c r="T3" s="143"/>
      <c r="U3" s="143"/>
    </row>
    <row r="4" spans="1:22" s="99" customFormat="1" ht="12.75">
      <c r="A4" s="144" t="s">
        <v>251</v>
      </c>
      <c r="B4" s="144">
        <v>1161</v>
      </c>
      <c r="C4" s="144"/>
      <c r="D4" s="145"/>
      <c r="E4" s="146">
        <v>1163</v>
      </c>
      <c r="F4" s="147"/>
      <c r="G4" s="148"/>
      <c r="H4" s="146">
        <v>1162</v>
      </c>
      <c r="I4" s="147"/>
      <c r="J4" s="148"/>
      <c r="L4" s="150" t="s">
        <v>256</v>
      </c>
      <c r="M4" s="144" t="s">
        <v>251</v>
      </c>
      <c r="N4" s="144">
        <v>1161</v>
      </c>
      <c r="O4" s="144"/>
      <c r="P4" s="145"/>
      <c r="Q4" s="146">
        <v>1163</v>
      </c>
      <c r="R4" s="147"/>
      <c r="S4" s="148"/>
      <c r="T4" s="146">
        <v>1162</v>
      </c>
      <c r="U4" s="147"/>
      <c r="V4" s="148"/>
    </row>
    <row r="5" spans="1:22" s="130" customFormat="1" ht="22.5">
      <c r="A5" s="145"/>
      <c r="B5" s="128" t="s">
        <v>248</v>
      </c>
      <c r="C5" s="128" t="s">
        <v>249</v>
      </c>
      <c r="D5" s="129" t="s">
        <v>250</v>
      </c>
      <c r="E5" s="128" t="s">
        <v>248</v>
      </c>
      <c r="F5" s="128" t="s">
        <v>249</v>
      </c>
      <c r="G5" s="129" t="s">
        <v>250</v>
      </c>
      <c r="H5" s="128" t="s">
        <v>248</v>
      </c>
      <c r="I5" s="128" t="s">
        <v>249</v>
      </c>
      <c r="J5" s="129" t="s">
        <v>250</v>
      </c>
      <c r="L5" s="151"/>
      <c r="M5" s="145"/>
      <c r="N5" s="128" t="s">
        <v>248</v>
      </c>
      <c r="O5" s="128" t="s">
        <v>249</v>
      </c>
      <c r="P5" s="129" t="s">
        <v>250</v>
      </c>
      <c r="Q5" s="128" t="s">
        <v>248</v>
      </c>
      <c r="R5" s="128" t="s">
        <v>249</v>
      </c>
      <c r="S5" s="129" t="s">
        <v>250</v>
      </c>
      <c r="T5" s="128" t="s">
        <v>248</v>
      </c>
      <c r="U5" s="128" t="s">
        <v>249</v>
      </c>
      <c r="V5" s="129" t="s">
        <v>250</v>
      </c>
    </row>
    <row r="6" spans="1:22" ht="24">
      <c r="A6" s="84" t="s">
        <v>133</v>
      </c>
      <c r="B6" s="97">
        <v>95.5</v>
      </c>
      <c r="C6" s="97"/>
      <c r="D6" s="97"/>
      <c r="E6" s="97">
        <v>8185</v>
      </c>
      <c r="F6" s="97"/>
      <c r="G6" s="97"/>
      <c r="H6" s="97">
        <v>871.2</v>
      </c>
      <c r="I6" s="97"/>
      <c r="J6" s="97"/>
      <c r="L6" s="105" t="s">
        <v>106</v>
      </c>
      <c r="M6" s="106" t="s">
        <v>319</v>
      </c>
      <c r="N6" s="107">
        <f>SUM(N7:N29)</f>
        <v>15921.999999999998</v>
      </c>
      <c r="O6" s="107"/>
      <c r="P6" s="107"/>
      <c r="Q6" s="107">
        <f>SUM(Q7:Q29)</f>
        <v>2117015</v>
      </c>
      <c r="R6" s="107"/>
      <c r="S6" s="107"/>
      <c r="T6" s="122">
        <f>SUM(T7:T29)</f>
        <v>148182.09999999998</v>
      </c>
      <c r="U6" s="97"/>
      <c r="V6" s="97"/>
    </row>
    <row r="7" spans="1:22" ht="12.75">
      <c r="A7" s="84" t="s">
        <v>515</v>
      </c>
      <c r="B7" s="97">
        <v>52.2</v>
      </c>
      <c r="C7" s="97"/>
      <c r="D7" s="97"/>
      <c r="E7" s="97">
        <v>980</v>
      </c>
      <c r="F7" s="97"/>
      <c r="G7" s="97"/>
      <c r="H7" s="97">
        <v>320.5</v>
      </c>
      <c r="I7" s="97"/>
      <c r="J7" s="97"/>
      <c r="L7" s="108"/>
      <c r="M7" s="109" t="s">
        <v>257</v>
      </c>
      <c r="N7" s="110">
        <v>387</v>
      </c>
      <c r="O7" s="110"/>
      <c r="P7" s="110"/>
      <c r="Q7" s="110">
        <v>42250</v>
      </c>
      <c r="R7" s="110"/>
      <c r="S7" s="110"/>
      <c r="T7" s="123">
        <v>5361</v>
      </c>
      <c r="U7" s="97"/>
      <c r="V7" s="97"/>
    </row>
    <row r="8" spans="1:22" ht="15" customHeight="1">
      <c r="A8" s="84" t="s">
        <v>266</v>
      </c>
      <c r="B8" s="97"/>
      <c r="C8" s="97"/>
      <c r="D8" s="97"/>
      <c r="E8" s="97"/>
      <c r="F8" s="97"/>
      <c r="G8" s="97"/>
      <c r="H8" s="97">
        <v>546.8</v>
      </c>
      <c r="I8" s="97"/>
      <c r="J8" s="97"/>
      <c r="L8" s="108"/>
      <c r="M8" s="111" t="s">
        <v>258</v>
      </c>
      <c r="N8" s="110">
        <v>673.7</v>
      </c>
      <c r="O8" s="110"/>
      <c r="P8" s="110"/>
      <c r="Q8" s="110">
        <v>120000</v>
      </c>
      <c r="R8" s="110"/>
      <c r="S8" s="110"/>
      <c r="T8" s="123">
        <v>8916</v>
      </c>
      <c r="U8" s="97"/>
      <c r="V8" s="97"/>
    </row>
    <row r="9" spans="1:22" ht="12.75">
      <c r="A9" s="84" t="s">
        <v>267</v>
      </c>
      <c r="B9" s="97">
        <v>264.9</v>
      </c>
      <c r="C9" s="97"/>
      <c r="D9" s="97"/>
      <c r="E9" s="97">
        <v>2635</v>
      </c>
      <c r="F9" s="97"/>
      <c r="G9" s="97"/>
      <c r="H9" s="97">
        <v>2361.8</v>
      </c>
      <c r="I9" s="97"/>
      <c r="J9" s="97"/>
      <c r="L9" s="108"/>
      <c r="M9" s="111" t="s">
        <v>259</v>
      </c>
      <c r="N9" s="110">
        <v>529.3</v>
      </c>
      <c r="O9" s="110"/>
      <c r="P9" s="110"/>
      <c r="Q9" s="110">
        <v>42500</v>
      </c>
      <c r="R9" s="110"/>
      <c r="S9" s="110"/>
      <c r="T9" s="123">
        <v>5031</v>
      </c>
      <c r="U9" s="97"/>
      <c r="V9" s="97"/>
    </row>
    <row r="10" spans="1:22" ht="12.75">
      <c r="A10" s="84" t="s">
        <v>134</v>
      </c>
      <c r="B10" s="97">
        <v>41.5</v>
      </c>
      <c r="C10" s="97"/>
      <c r="D10" s="97"/>
      <c r="E10" s="97">
        <v>3500</v>
      </c>
      <c r="F10" s="97"/>
      <c r="G10" s="97"/>
      <c r="H10" s="97"/>
      <c r="I10" s="97"/>
      <c r="J10" s="97"/>
      <c r="L10" s="108"/>
      <c r="M10" s="111" t="s">
        <v>260</v>
      </c>
      <c r="N10" s="110">
        <v>0</v>
      </c>
      <c r="O10" s="110"/>
      <c r="P10" s="110"/>
      <c r="Q10" s="110">
        <v>65000</v>
      </c>
      <c r="R10" s="110"/>
      <c r="S10" s="110"/>
      <c r="T10" s="123">
        <v>3098</v>
      </c>
      <c r="U10" s="97"/>
      <c r="V10" s="97"/>
    </row>
    <row r="11" spans="1:22" ht="12.75">
      <c r="A11" s="84" t="s">
        <v>268</v>
      </c>
      <c r="B11" s="97">
        <v>94.6</v>
      </c>
      <c r="C11" s="97"/>
      <c r="D11" s="97"/>
      <c r="E11" s="97"/>
      <c r="F11" s="97"/>
      <c r="G11" s="97"/>
      <c r="H11" s="97">
        <v>417.8</v>
      </c>
      <c r="I11" s="97"/>
      <c r="J11" s="97"/>
      <c r="L11" s="112"/>
      <c r="M11" s="111" t="s">
        <v>261</v>
      </c>
      <c r="N11" s="113">
        <v>522.4</v>
      </c>
      <c r="O11" s="113"/>
      <c r="P11" s="113"/>
      <c r="Q11" s="113">
        <v>60000</v>
      </c>
      <c r="R11" s="113"/>
      <c r="S11" s="113"/>
      <c r="T11" s="124">
        <v>3600</v>
      </c>
      <c r="U11" s="97"/>
      <c r="V11" s="97"/>
    </row>
    <row r="12" spans="1:22" ht="12.75">
      <c r="A12" s="84" t="s">
        <v>269</v>
      </c>
      <c r="B12" s="97">
        <v>79.1</v>
      </c>
      <c r="C12" s="97"/>
      <c r="D12" s="97"/>
      <c r="E12" s="97"/>
      <c r="F12" s="97"/>
      <c r="G12" s="97"/>
      <c r="H12" s="97">
        <v>406.7</v>
      </c>
      <c r="I12" s="97"/>
      <c r="J12" s="97"/>
      <c r="L12" s="112"/>
      <c r="M12" s="103" t="s">
        <v>262</v>
      </c>
      <c r="N12" s="110">
        <v>369.7</v>
      </c>
      <c r="O12" s="110"/>
      <c r="P12" s="110"/>
      <c r="Q12" s="110">
        <v>40000</v>
      </c>
      <c r="R12" s="110"/>
      <c r="S12" s="110"/>
      <c r="T12" s="123">
        <v>3400</v>
      </c>
      <c r="U12" s="97"/>
      <c r="V12" s="97"/>
    </row>
    <row r="13" spans="1:22" ht="12.75">
      <c r="A13" s="84" t="s">
        <v>270</v>
      </c>
      <c r="B13" s="97">
        <v>58.3</v>
      </c>
      <c r="C13" s="97"/>
      <c r="D13" s="97"/>
      <c r="E13" s="97">
        <v>6000</v>
      </c>
      <c r="F13" s="97"/>
      <c r="G13" s="97"/>
      <c r="H13" s="97">
        <v>1631.1</v>
      </c>
      <c r="I13" s="97"/>
      <c r="J13" s="97"/>
      <c r="L13" s="112"/>
      <c r="M13" s="103" t="s">
        <v>263</v>
      </c>
      <c r="N13" s="110">
        <v>94.9</v>
      </c>
      <c r="O13" s="110"/>
      <c r="P13" s="110"/>
      <c r="Q13" s="110">
        <v>25705</v>
      </c>
      <c r="R13" s="110"/>
      <c r="S13" s="110"/>
      <c r="T13" s="123">
        <v>4488</v>
      </c>
      <c r="U13" s="97"/>
      <c r="V13" s="97"/>
    </row>
    <row r="14" spans="1:22" ht="12.75">
      <c r="A14" s="97" t="s">
        <v>252</v>
      </c>
      <c r="B14" s="97">
        <f>SUM(B6:B13)</f>
        <v>686.0999999999999</v>
      </c>
      <c r="C14" s="97">
        <v>54.874</v>
      </c>
      <c r="D14" s="102">
        <f>C14/B14*1000</f>
        <v>79.97959481125203</v>
      </c>
      <c r="E14" s="97">
        <f>SUM(E6:E13)</f>
        <v>21300</v>
      </c>
      <c r="F14" s="97">
        <f>15.26-11</f>
        <v>4.26</v>
      </c>
      <c r="G14" s="102">
        <f>F14/E14*1000</f>
        <v>0.19999999999999998</v>
      </c>
      <c r="H14" s="97">
        <f>SUM(H6:H13)</f>
        <v>6555.9</v>
      </c>
      <c r="I14" s="97">
        <f>13.25-2</f>
        <v>11.25</v>
      </c>
      <c r="J14" s="101">
        <f>I14/H14*1000</f>
        <v>1.7160115315974924</v>
      </c>
      <c r="L14" s="105"/>
      <c r="M14" s="106" t="s">
        <v>264</v>
      </c>
      <c r="N14" s="110">
        <v>366.7</v>
      </c>
      <c r="O14" s="110"/>
      <c r="P14" s="110"/>
      <c r="Q14" s="114">
        <v>105200</v>
      </c>
      <c r="R14" s="114"/>
      <c r="S14" s="114"/>
      <c r="T14" s="123">
        <v>8630</v>
      </c>
      <c r="U14" s="97"/>
      <c r="V14" s="97"/>
    </row>
    <row r="15" spans="12:22" ht="12.75">
      <c r="L15" s="112"/>
      <c r="M15" s="119" t="s">
        <v>265</v>
      </c>
      <c r="N15" s="113">
        <v>894.7</v>
      </c>
      <c r="O15" s="113"/>
      <c r="P15" s="113"/>
      <c r="Q15" s="113">
        <v>99345</v>
      </c>
      <c r="R15" s="113"/>
      <c r="S15" s="113"/>
      <c r="T15" s="125">
        <v>9207</v>
      </c>
      <c r="U15" s="97"/>
      <c r="V15" s="97"/>
    </row>
    <row r="16" spans="1:22" ht="12.75">
      <c r="A16" s="143" t="s">
        <v>255</v>
      </c>
      <c r="B16" s="143"/>
      <c r="C16" s="143"/>
      <c r="D16" s="143"/>
      <c r="E16" s="143"/>
      <c r="F16" s="143"/>
      <c r="G16" s="143"/>
      <c r="H16" s="143"/>
      <c r="I16" s="143"/>
      <c r="J16" s="143"/>
      <c r="L16" s="97">
        <v>70201</v>
      </c>
      <c r="M16" s="97" t="s">
        <v>252</v>
      </c>
      <c r="N16" s="97">
        <f>SUM(N7:N15)</f>
        <v>3838.3999999999996</v>
      </c>
      <c r="O16" s="97">
        <f>235.141+23.696+48.709-0.548</f>
        <v>306.998</v>
      </c>
      <c r="P16" s="97">
        <f>O16/N16*1000</f>
        <v>79.98072113380576</v>
      </c>
      <c r="Q16" s="97">
        <f>SUM(Q7:Q15)</f>
        <v>600000</v>
      </c>
      <c r="R16" s="97">
        <f>106.04-1.359+15.319</f>
        <v>120.00000000000001</v>
      </c>
      <c r="S16" s="102">
        <f>R16/Q16*1000</f>
        <v>0.20000000000000004</v>
      </c>
      <c r="T16" s="98">
        <f>SUM(T7:T15)</f>
        <v>51731</v>
      </c>
      <c r="U16" s="97">
        <f>85.177-0.364+3.958</f>
        <v>88.771</v>
      </c>
      <c r="V16" s="101">
        <f>U16/T16*1000</f>
        <v>1.716011675784346</v>
      </c>
    </row>
    <row r="17" spans="1:22" ht="12.75">
      <c r="A17" s="144" t="s">
        <v>251</v>
      </c>
      <c r="B17" s="144">
        <v>1161</v>
      </c>
      <c r="C17" s="144"/>
      <c r="D17" s="145"/>
      <c r="E17" s="146">
        <v>1163</v>
      </c>
      <c r="F17" s="147"/>
      <c r="G17" s="148"/>
      <c r="H17" s="146">
        <v>1162</v>
      </c>
      <c r="I17" s="147"/>
      <c r="J17" s="148"/>
      <c r="L17" s="108"/>
      <c r="M17" s="111" t="s">
        <v>271</v>
      </c>
      <c r="N17" s="110">
        <v>203</v>
      </c>
      <c r="O17" s="110"/>
      <c r="P17" s="110"/>
      <c r="Q17" s="110">
        <v>28275</v>
      </c>
      <c r="R17" s="110"/>
      <c r="S17" s="110"/>
      <c r="T17" s="123">
        <v>2575.7</v>
      </c>
      <c r="U17" s="97"/>
      <c r="V17" s="97"/>
    </row>
    <row r="18" spans="1:22" ht="12.75">
      <c r="A18" s="145"/>
      <c r="B18" s="128" t="s">
        <v>284</v>
      </c>
      <c r="C18" s="128" t="s">
        <v>249</v>
      </c>
      <c r="D18" s="129" t="s">
        <v>250</v>
      </c>
      <c r="E18" s="128" t="s">
        <v>284</v>
      </c>
      <c r="F18" s="128" t="s">
        <v>249</v>
      </c>
      <c r="G18" s="129" t="s">
        <v>250</v>
      </c>
      <c r="H18" s="128" t="s">
        <v>284</v>
      </c>
      <c r="I18" s="128" t="s">
        <v>249</v>
      </c>
      <c r="J18" s="129" t="s">
        <v>250</v>
      </c>
      <c r="L18" s="108"/>
      <c r="M18" s="111" t="s">
        <v>283</v>
      </c>
      <c r="N18" s="110">
        <v>0</v>
      </c>
      <c r="O18" s="110"/>
      <c r="P18" s="110"/>
      <c r="Q18" s="110">
        <v>85900</v>
      </c>
      <c r="R18" s="110"/>
      <c r="S18" s="110"/>
      <c r="T18" s="123">
        <v>2342.6</v>
      </c>
      <c r="U18" s="97"/>
      <c r="V18" s="97"/>
    </row>
    <row r="19" spans="1:22" ht="12.75">
      <c r="A19" s="84" t="s">
        <v>133</v>
      </c>
      <c r="B19" s="104">
        <v>95.5</v>
      </c>
      <c r="C19" s="104"/>
      <c r="D19" s="104"/>
      <c r="E19" s="104">
        <v>26185</v>
      </c>
      <c r="F19" s="97"/>
      <c r="G19" s="97"/>
      <c r="H19" s="104">
        <v>1162.6</v>
      </c>
      <c r="I19" s="97"/>
      <c r="J19" s="97"/>
      <c r="L19" s="115"/>
      <c r="M19" s="111" t="s">
        <v>279</v>
      </c>
      <c r="N19" s="110">
        <v>490.8</v>
      </c>
      <c r="O19" s="110"/>
      <c r="P19" s="110"/>
      <c r="Q19" s="110">
        <v>33700</v>
      </c>
      <c r="R19" s="110"/>
      <c r="S19" s="110"/>
      <c r="T19" s="123">
        <v>997.7</v>
      </c>
      <c r="U19" s="97"/>
      <c r="V19" s="97"/>
    </row>
    <row r="20" spans="1:22" ht="12.75">
      <c r="A20" s="84" t="s">
        <v>515</v>
      </c>
      <c r="B20" s="104">
        <v>52.2</v>
      </c>
      <c r="C20" s="104"/>
      <c r="D20" s="104"/>
      <c r="E20" s="104">
        <v>2880</v>
      </c>
      <c r="F20" s="97"/>
      <c r="G20" s="97"/>
      <c r="H20" s="104">
        <v>320.5</v>
      </c>
      <c r="I20" s="97"/>
      <c r="J20" s="97"/>
      <c r="L20" s="108"/>
      <c r="M20" s="111" t="s">
        <v>272</v>
      </c>
      <c r="N20" s="110">
        <v>1436.9</v>
      </c>
      <c r="O20" s="110"/>
      <c r="P20" s="110"/>
      <c r="Q20" s="110">
        <v>129475</v>
      </c>
      <c r="R20" s="110"/>
      <c r="S20" s="110"/>
      <c r="T20" s="123">
        <v>4935.9</v>
      </c>
      <c r="U20" s="97"/>
      <c r="V20" s="97"/>
    </row>
    <row r="21" spans="1:22" ht="12.75">
      <c r="A21" s="84" t="s">
        <v>266</v>
      </c>
      <c r="B21" s="104"/>
      <c r="C21" s="104"/>
      <c r="D21" s="104"/>
      <c r="E21" s="104"/>
      <c r="F21" s="97"/>
      <c r="G21" s="97"/>
      <c r="H21" s="104">
        <v>634.1</v>
      </c>
      <c r="I21" s="97"/>
      <c r="J21" s="97"/>
      <c r="L21" s="108"/>
      <c r="M21" s="111" t="s">
        <v>273</v>
      </c>
      <c r="N21" s="110">
        <v>247.7</v>
      </c>
      <c r="O21" s="110"/>
      <c r="P21" s="110"/>
      <c r="Q21" s="110">
        <v>27780</v>
      </c>
      <c r="R21" s="110"/>
      <c r="S21" s="110"/>
      <c r="T21" s="123">
        <v>2476.7</v>
      </c>
      <c r="U21" s="97"/>
      <c r="V21" s="97"/>
    </row>
    <row r="22" spans="1:22" ht="12.75" customHeight="1">
      <c r="A22" s="84" t="s">
        <v>267</v>
      </c>
      <c r="B22" s="104">
        <v>264.9</v>
      </c>
      <c r="C22" s="104"/>
      <c r="D22" s="104"/>
      <c r="E22" s="104">
        <v>16635</v>
      </c>
      <c r="F22" s="97"/>
      <c r="G22" s="97"/>
      <c r="H22" s="104">
        <v>2653.2</v>
      </c>
      <c r="I22" s="97"/>
      <c r="J22" s="97"/>
      <c r="L22" s="112"/>
      <c r="M22" s="111" t="s">
        <v>274</v>
      </c>
      <c r="N22" s="113">
        <v>394.6</v>
      </c>
      <c r="O22" s="113"/>
      <c r="P22" s="113"/>
      <c r="Q22" s="113">
        <v>13900</v>
      </c>
      <c r="R22" s="113"/>
      <c r="S22" s="113"/>
      <c r="T22" s="124">
        <v>559.4</v>
      </c>
      <c r="U22" s="97"/>
      <c r="V22" s="97"/>
    </row>
    <row r="23" spans="1:22" ht="12.75">
      <c r="A23" s="84" t="s">
        <v>134</v>
      </c>
      <c r="B23" s="104">
        <v>41.5</v>
      </c>
      <c r="C23" s="104"/>
      <c r="D23" s="104"/>
      <c r="E23" s="104"/>
      <c r="F23" s="97"/>
      <c r="G23" s="97"/>
      <c r="H23" s="104"/>
      <c r="I23" s="97"/>
      <c r="J23" s="97"/>
      <c r="L23" s="108"/>
      <c r="M23" s="103" t="s">
        <v>115</v>
      </c>
      <c r="N23" s="110">
        <v>173.3</v>
      </c>
      <c r="O23" s="110"/>
      <c r="P23" s="110"/>
      <c r="Q23" s="111">
        <v>31325</v>
      </c>
      <c r="R23" s="111"/>
      <c r="S23" s="111"/>
      <c r="T23" s="123">
        <v>2197</v>
      </c>
      <c r="U23" s="97"/>
      <c r="V23" s="97"/>
    </row>
    <row r="24" spans="1:22" ht="12.75">
      <c r="A24" s="84" t="s">
        <v>268</v>
      </c>
      <c r="B24" s="104">
        <v>94.6</v>
      </c>
      <c r="C24" s="104"/>
      <c r="D24" s="104"/>
      <c r="E24" s="104">
        <v>11599.4</v>
      </c>
      <c r="F24" s="97"/>
      <c r="G24" s="97"/>
      <c r="H24" s="104">
        <v>709.2</v>
      </c>
      <c r="I24" s="97"/>
      <c r="J24" s="97"/>
      <c r="L24" s="116"/>
      <c r="M24" s="111" t="s">
        <v>275</v>
      </c>
      <c r="N24" s="113">
        <v>280.1</v>
      </c>
      <c r="O24" s="113"/>
      <c r="P24" s="113"/>
      <c r="Q24" s="103">
        <v>7900</v>
      </c>
      <c r="R24" s="103"/>
      <c r="S24" s="103"/>
      <c r="T24" s="124">
        <v>332.2</v>
      </c>
      <c r="U24" s="97"/>
      <c r="V24" s="97"/>
    </row>
    <row r="25" spans="1:22" ht="12.75">
      <c r="A25" s="84" t="s">
        <v>269</v>
      </c>
      <c r="B25" s="104">
        <v>79.1</v>
      </c>
      <c r="C25" s="104"/>
      <c r="D25" s="104"/>
      <c r="E25" s="104">
        <v>13000</v>
      </c>
      <c r="F25" s="97"/>
      <c r="G25" s="97"/>
      <c r="H25" s="104">
        <v>610.7</v>
      </c>
      <c r="I25" s="97"/>
      <c r="J25" s="97"/>
      <c r="L25" s="116"/>
      <c r="M25" s="103" t="s">
        <v>276</v>
      </c>
      <c r="N25" s="113">
        <v>98.9</v>
      </c>
      <c r="O25" s="113"/>
      <c r="P25" s="113"/>
      <c r="Q25" s="103">
        <v>7685</v>
      </c>
      <c r="R25" s="103"/>
      <c r="S25" s="103"/>
      <c r="T25" s="124">
        <v>635.2</v>
      </c>
      <c r="U25" s="97"/>
      <c r="V25" s="97"/>
    </row>
    <row r="26" spans="1:22" ht="12.75">
      <c r="A26" s="84" t="s">
        <v>270</v>
      </c>
      <c r="B26" s="104">
        <v>58.3</v>
      </c>
      <c r="C26" s="104"/>
      <c r="D26" s="104"/>
      <c r="E26" s="104">
        <v>6000</v>
      </c>
      <c r="F26" s="97"/>
      <c r="G26" s="97"/>
      <c r="H26" s="104">
        <v>1631.1</v>
      </c>
      <c r="I26" s="97"/>
      <c r="J26" s="97"/>
      <c r="L26" s="117"/>
      <c r="M26" s="118" t="s">
        <v>277</v>
      </c>
      <c r="N26" s="107">
        <v>509.6</v>
      </c>
      <c r="O26" s="107"/>
      <c r="P26" s="107"/>
      <c r="Q26" s="106">
        <v>41500</v>
      </c>
      <c r="R26" s="106"/>
      <c r="S26" s="106"/>
      <c r="T26" s="122">
        <v>3677.2</v>
      </c>
      <c r="U26" s="97"/>
      <c r="V26" s="97"/>
    </row>
    <row r="27" spans="1:22" ht="12.75">
      <c r="A27" s="97" t="s">
        <v>252</v>
      </c>
      <c r="B27" s="97">
        <f>SUM(B19:B26)</f>
        <v>686.0999999999999</v>
      </c>
      <c r="C27" s="97">
        <v>54.874</v>
      </c>
      <c r="D27" s="102">
        <f>C27/B27*1000</f>
        <v>79.97959481125203</v>
      </c>
      <c r="E27" s="97">
        <f>SUM(E19:E26)</f>
        <v>76299.4</v>
      </c>
      <c r="F27" s="97">
        <f>15.26</f>
        <v>15.26</v>
      </c>
      <c r="G27" s="102">
        <f>F27/E27*1000</f>
        <v>0.20000157275155506</v>
      </c>
      <c r="H27" s="97">
        <f>SUM(H19:H26)</f>
        <v>7721.4</v>
      </c>
      <c r="I27" s="97">
        <f>13.25</f>
        <v>13.25</v>
      </c>
      <c r="J27" s="101">
        <f>I27/H27*1000</f>
        <v>1.7160100499909343</v>
      </c>
      <c r="L27" s="108"/>
      <c r="M27" s="111" t="s">
        <v>278</v>
      </c>
      <c r="N27" s="110">
        <v>258.4</v>
      </c>
      <c r="O27" s="110"/>
      <c r="P27" s="110"/>
      <c r="Q27" s="110">
        <v>37835</v>
      </c>
      <c r="R27" s="110"/>
      <c r="S27" s="110"/>
      <c r="T27" s="123">
        <v>1403.2</v>
      </c>
      <c r="U27" s="97"/>
      <c r="V27" s="97"/>
    </row>
    <row r="28" spans="12:22" ht="12.75">
      <c r="L28" s="97">
        <v>70401</v>
      </c>
      <c r="M28" s="97" t="s">
        <v>252</v>
      </c>
      <c r="N28" s="97">
        <f>SUM(N17:N27)</f>
        <v>4093.2999999999997</v>
      </c>
      <c r="O28" s="97">
        <f>264.41+55.227+7.713</f>
        <v>327.35</v>
      </c>
      <c r="P28" s="97">
        <f>O28/N28*1000</f>
        <v>79.97214961033886</v>
      </c>
      <c r="Q28" s="97">
        <f>SUM(Q17:Q27)</f>
        <v>445275</v>
      </c>
      <c r="R28" s="97">
        <f>86.04+3.015</f>
        <v>89.055</v>
      </c>
      <c r="S28" s="102">
        <f>R28/Q28*1000</f>
        <v>0.2</v>
      </c>
      <c r="T28" s="126">
        <f>SUM(T17:T27)</f>
        <v>22132.8</v>
      </c>
      <c r="U28" s="97">
        <f>37.483+0.497</f>
        <v>37.98</v>
      </c>
      <c r="V28" s="97">
        <f>U28/T28*1000</f>
        <v>1.7160052049446974</v>
      </c>
    </row>
    <row r="29" spans="1:22" ht="12.75">
      <c r="A29" s="98" t="s">
        <v>254</v>
      </c>
      <c r="B29" s="98">
        <f>B14-B27</f>
        <v>0</v>
      </c>
      <c r="C29" s="98">
        <f aca="true" t="shared" si="0" ref="C29:I29">C14-C27</f>
        <v>0</v>
      </c>
      <c r="D29" s="98">
        <f t="shared" si="0"/>
        <v>0</v>
      </c>
      <c r="E29" s="98">
        <f t="shared" si="0"/>
        <v>-54999.399999999994</v>
      </c>
      <c r="F29" s="98">
        <f t="shared" si="0"/>
        <v>-11</v>
      </c>
      <c r="H29" s="98">
        <f t="shared" si="0"/>
        <v>-1165.5</v>
      </c>
      <c r="I29" s="98">
        <f t="shared" si="0"/>
        <v>-2</v>
      </c>
      <c r="L29" s="120"/>
      <c r="M29" s="103" t="s">
        <v>117</v>
      </c>
      <c r="N29" s="121">
        <v>58.6</v>
      </c>
      <c r="O29" s="121"/>
      <c r="P29" s="121"/>
      <c r="Q29" s="121">
        <v>26465</v>
      </c>
      <c r="R29" s="121"/>
      <c r="S29" s="121"/>
      <c r="T29" s="127">
        <v>454.5</v>
      </c>
      <c r="U29" s="97"/>
      <c r="V29" s="97"/>
    </row>
    <row r="30" spans="12:21" ht="12.75">
      <c r="L30" s="143" t="s">
        <v>255</v>
      </c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2:22" ht="12.75">
      <c r="L31" s="150" t="s">
        <v>256</v>
      </c>
      <c r="M31" s="144" t="s">
        <v>251</v>
      </c>
      <c r="N31" s="144">
        <v>1161</v>
      </c>
      <c r="O31" s="144"/>
      <c r="P31" s="145"/>
      <c r="Q31" s="146">
        <v>1163</v>
      </c>
      <c r="R31" s="147"/>
      <c r="S31" s="148"/>
      <c r="T31" s="146">
        <v>1162</v>
      </c>
      <c r="U31" s="147"/>
      <c r="V31" s="148"/>
    </row>
    <row r="32" spans="12:22" ht="25.5">
      <c r="L32" s="151"/>
      <c r="M32" s="145"/>
      <c r="N32" s="85" t="s">
        <v>248</v>
      </c>
      <c r="O32" s="85" t="s">
        <v>249</v>
      </c>
      <c r="P32" s="100" t="s">
        <v>250</v>
      </c>
      <c r="Q32" s="85" t="s">
        <v>248</v>
      </c>
      <c r="R32" s="85" t="s">
        <v>249</v>
      </c>
      <c r="S32" s="100" t="s">
        <v>250</v>
      </c>
      <c r="T32" s="85" t="s">
        <v>248</v>
      </c>
      <c r="U32" s="85" t="s">
        <v>249</v>
      </c>
      <c r="V32" s="100" t="s">
        <v>250</v>
      </c>
    </row>
    <row r="33" spans="12:22" ht="24">
      <c r="L33" s="105" t="s">
        <v>106</v>
      </c>
      <c r="M33" s="106" t="s">
        <v>319</v>
      </c>
      <c r="N33" s="107">
        <f>SUM(N34:N56)</f>
        <v>12534.9</v>
      </c>
      <c r="O33" s="107"/>
      <c r="P33" s="107"/>
      <c r="Q33" s="107">
        <f>SUM(Q34:Q56)</f>
        <v>1947265</v>
      </c>
      <c r="R33" s="107"/>
      <c r="S33" s="107"/>
      <c r="T33" s="122">
        <f>SUM(T34:T56)</f>
        <v>143414.89999999997</v>
      </c>
      <c r="U33" s="97"/>
      <c r="V33" s="97"/>
    </row>
    <row r="34" spans="12:22" ht="12.75">
      <c r="L34" s="108"/>
      <c r="M34" s="109" t="s">
        <v>257</v>
      </c>
      <c r="N34" s="110">
        <v>320</v>
      </c>
      <c r="O34" s="110"/>
      <c r="P34" s="110"/>
      <c r="Q34" s="110">
        <v>50800</v>
      </c>
      <c r="R34" s="110"/>
      <c r="S34" s="110"/>
      <c r="T34" s="110">
        <v>8000</v>
      </c>
      <c r="U34" s="97"/>
      <c r="V34" s="97"/>
    </row>
    <row r="35" spans="12:22" ht="12.75">
      <c r="L35" s="108"/>
      <c r="M35" s="111" t="s">
        <v>258</v>
      </c>
      <c r="N35" s="110">
        <v>680</v>
      </c>
      <c r="O35" s="110"/>
      <c r="P35" s="110"/>
      <c r="Q35" s="110">
        <v>118000</v>
      </c>
      <c r="R35" s="110"/>
      <c r="S35" s="110"/>
      <c r="T35" s="110">
        <v>6000</v>
      </c>
      <c r="U35" s="97"/>
      <c r="V35" s="97"/>
    </row>
    <row r="36" spans="12:22" ht="12.75">
      <c r="L36" s="108"/>
      <c r="M36" s="111" t="s">
        <v>259</v>
      </c>
      <c r="N36" s="110">
        <v>420</v>
      </c>
      <c r="O36" s="110"/>
      <c r="P36" s="110"/>
      <c r="Q36" s="110">
        <v>53000</v>
      </c>
      <c r="R36" s="110"/>
      <c r="S36" s="110"/>
      <c r="T36" s="110">
        <v>4007</v>
      </c>
      <c r="U36" s="97"/>
      <c r="V36" s="97"/>
    </row>
    <row r="37" spans="12:22" ht="12.75">
      <c r="L37" s="108"/>
      <c r="M37" s="111" t="s">
        <v>260</v>
      </c>
      <c r="N37" s="110">
        <v>0</v>
      </c>
      <c r="O37" s="110"/>
      <c r="P37" s="110"/>
      <c r="Q37" s="110">
        <v>80400</v>
      </c>
      <c r="R37" s="110"/>
      <c r="S37" s="110"/>
      <c r="T37" s="110">
        <v>2600</v>
      </c>
      <c r="U37" s="97"/>
      <c r="V37" s="97"/>
    </row>
    <row r="38" spans="12:22" ht="12.75">
      <c r="L38" s="112"/>
      <c r="M38" s="111" t="s">
        <v>261</v>
      </c>
      <c r="N38" s="113">
        <v>330</v>
      </c>
      <c r="O38" s="113"/>
      <c r="P38" s="113"/>
      <c r="Q38" s="113">
        <v>4700</v>
      </c>
      <c r="R38" s="113"/>
      <c r="S38" s="113"/>
      <c r="T38" s="113">
        <v>3600</v>
      </c>
      <c r="U38" s="97"/>
      <c r="V38" s="97"/>
    </row>
    <row r="39" spans="12:22" ht="12.75">
      <c r="L39" s="112"/>
      <c r="M39" s="103" t="s">
        <v>262</v>
      </c>
      <c r="N39" s="110">
        <v>260</v>
      </c>
      <c r="O39" s="110"/>
      <c r="P39" s="110"/>
      <c r="Q39" s="110">
        <v>47600</v>
      </c>
      <c r="R39" s="110"/>
      <c r="S39" s="110"/>
      <c r="T39" s="110">
        <v>3400</v>
      </c>
      <c r="U39" s="97"/>
      <c r="V39" s="97"/>
    </row>
    <row r="40" spans="12:22" ht="12.75">
      <c r="L40" s="112"/>
      <c r="M40" s="103" t="s">
        <v>263</v>
      </c>
      <c r="N40" s="110">
        <v>130</v>
      </c>
      <c r="O40" s="110"/>
      <c r="P40" s="110"/>
      <c r="Q40" s="110">
        <v>32500</v>
      </c>
      <c r="R40" s="110"/>
      <c r="S40" s="110"/>
      <c r="T40" s="110">
        <v>4700</v>
      </c>
      <c r="U40" s="97"/>
      <c r="V40" s="97"/>
    </row>
    <row r="41" spans="12:22" ht="12.75">
      <c r="L41" s="105"/>
      <c r="M41" s="106" t="s">
        <v>264</v>
      </c>
      <c r="N41" s="110">
        <v>260</v>
      </c>
      <c r="O41" s="110"/>
      <c r="P41" s="110"/>
      <c r="Q41" s="114">
        <v>100200</v>
      </c>
      <c r="R41" s="114"/>
      <c r="S41" s="114"/>
      <c r="T41" s="110">
        <v>8630</v>
      </c>
      <c r="U41" s="97"/>
      <c r="V41" s="97"/>
    </row>
    <row r="42" spans="12:22" ht="12.75">
      <c r="L42" s="112"/>
      <c r="M42" s="119" t="s">
        <v>265</v>
      </c>
      <c r="N42" s="110">
        <v>540</v>
      </c>
      <c r="O42" s="113"/>
      <c r="P42" s="113"/>
      <c r="Q42" s="110">
        <v>43000</v>
      </c>
      <c r="R42" s="113"/>
      <c r="S42" s="113"/>
      <c r="T42" s="110">
        <v>8700</v>
      </c>
      <c r="U42" s="97"/>
      <c r="V42" s="97"/>
    </row>
    <row r="43" spans="12:22" ht="12.75">
      <c r="L43" s="97">
        <v>70201</v>
      </c>
      <c r="M43" s="97" t="s">
        <v>252</v>
      </c>
      <c r="N43" s="97">
        <f>SUM(N34:N42)</f>
        <v>2940</v>
      </c>
      <c r="O43" s="97">
        <f>235.141</f>
        <v>235.141</v>
      </c>
      <c r="P43" s="97">
        <f>O43/N43*1000</f>
        <v>79.97993197278912</v>
      </c>
      <c r="Q43" s="97">
        <f>SUM(Q34:Q42)</f>
        <v>530200</v>
      </c>
      <c r="R43" s="97">
        <f>106.04</f>
        <v>106.04</v>
      </c>
      <c r="S43" s="102">
        <f>R43/Q43*1000</f>
        <v>0.2</v>
      </c>
      <c r="T43" s="98">
        <f>SUM(T34:T42)</f>
        <v>49637</v>
      </c>
      <c r="U43" s="97">
        <f>85.177</f>
        <v>85.177</v>
      </c>
      <c r="V43" s="101">
        <f>U43/T43*1000</f>
        <v>1.715998146543909</v>
      </c>
    </row>
    <row r="44" spans="12:22" ht="12.75">
      <c r="L44" s="108"/>
      <c r="M44" s="111" t="s">
        <v>271</v>
      </c>
      <c r="N44" s="110">
        <v>153.7</v>
      </c>
      <c r="O44" s="110"/>
      <c r="P44" s="110"/>
      <c r="Q44" s="110">
        <v>28275</v>
      </c>
      <c r="R44" s="110"/>
      <c r="S44" s="110"/>
      <c r="T44" s="110">
        <v>2575.7</v>
      </c>
      <c r="U44" s="97"/>
      <c r="V44" s="97"/>
    </row>
    <row r="45" spans="12:22" ht="12.75">
      <c r="L45" s="108"/>
      <c r="M45" s="111" t="s">
        <v>283</v>
      </c>
      <c r="N45" s="110">
        <v>0</v>
      </c>
      <c r="O45" s="110"/>
      <c r="P45" s="110"/>
      <c r="Q45" s="110">
        <v>85900</v>
      </c>
      <c r="R45" s="110"/>
      <c r="S45" s="110"/>
      <c r="T45" s="110">
        <v>2080.4</v>
      </c>
      <c r="U45" s="97"/>
      <c r="V45" s="97"/>
    </row>
    <row r="46" spans="12:22" ht="12.75">
      <c r="L46" s="115"/>
      <c r="M46" s="111" t="s">
        <v>279</v>
      </c>
      <c r="N46" s="110">
        <v>353.6</v>
      </c>
      <c r="O46" s="110"/>
      <c r="P46" s="110"/>
      <c r="Q46" s="110">
        <v>31200</v>
      </c>
      <c r="R46" s="110"/>
      <c r="S46" s="110"/>
      <c r="T46" s="110">
        <v>970.3</v>
      </c>
      <c r="U46" s="97"/>
      <c r="V46" s="97"/>
    </row>
    <row r="47" spans="12:22" ht="12.75">
      <c r="L47" s="108"/>
      <c r="M47" s="111" t="s">
        <v>272</v>
      </c>
      <c r="N47" s="110">
        <v>1043.1</v>
      </c>
      <c r="O47" s="110"/>
      <c r="P47" s="110"/>
      <c r="Q47" s="110">
        <v>126900</v>
      </c>
      <c r="R47" s="110"/>
      <c r="S47" s="110"/>
      <c r="T47" s="110">
        <v>4935.9</v>
      </c>
      <c r="U47" s="97"/>
      <c r="V47" s="97"/>
    </row>
    <row r="48" spans="12:22" ht="12.75">
      <c r="L48" s="108"/>
      <c r="M48" s="111" t="s">
        <v>273</v>
      </c>
      <c r="N48" s="110">
        <v>224.3</v>
      </c>
      <c r="O48" s="110"/>
      <c r="P48" s="110"/>
      <c r="Q48" s="110">
        <v>27780</v>
      </c>
      <c r="R48" s="110"/>
      <c r="S48" s="110"/>
      <c r="T48" s="110">
        <v>2476.7</v>
      </c>
      <c r="U48" s="97"/>
      <c r="V48" s="97"/>
    </row>
    <row r="49" spans="12:22" ht="12.75">
      <c r="L49" s="112"/>
      <c r="M49" s="111" t="s">
        <v>274</v>
      </c>
      <c r="N49" s="113">
        <v>351.8</v>
      </c>
      <c r="O49" s="113"/>
      <c r="P49" s="113"/>
      <c r="Q49" s="113">
        <v>13900</v>
      </c>
      <c r="R49" s="113"/>
      <c r="S49" s="113"/>
      <c r="T49" s="113">
        <v>559.4</v>
      </c>
      <c r="U49" s="97"/>
      <c r="V49" s="97"/>
    </row>
    <row r="50" spans="12:22" ht="12.75">
      <c r="L50" s="108"/>
      <c r="M50" s="103" t="s">
        <v>115</v>
      </c>
      <c r="N50" s="110">
        <v>164.6</v>
      </c>
      <c r="O50" s="110"/>
      <c r="P50" s="110"/>
      <c r="Q50" s="111">
        <v>21325</v>
      </c>
      <c r="R50" s="111"/>
      <c r="S50" s="111"/>
      <c r="T50" s="110">
        <v>2197</v>
      </c>
      <c r="U50" s="97"/>
      <c r="V50" s="97"/>
    </row>
    <row r="51" spans="12:22" ht="12.75">
      <c r="L51" s="116"/>
      <c r="M51" s="111" t="s">
        <v>275</v>
      </c>
      <c r="N51" s="113">
        <v>260.1</v>
      </c>
      <c r="O51" s="113"/>
      <c r="P51" s="113"/>
      <c r="Q51" s="103">
        <v>7900</v>
      </c>
      <c r="R51" s="103"/>
      <c r="S51" s="103"/>
      <c r="T51" s="113">
        <v>332.2</v>
      </c>
      <c r="U51" s="97"/>
      <c r="V51" s="97"/>
    </row>
    <row r="52" spans="12:22" ht="12.75">
      <c r="L52" s="116"/>
      <c r="M52" s="103" t="s">
        <v>276</v>
      </c>
      <c r="N52" s="113">
        <v>59.4</v>
      </c>
      <c r="O52" s="113"/>
      <c r="P52" s="113"/>
      <c r="Q52" s="103">
        <v>7685</v>
      </c>
      <c r="R52" s="103"/>
      <c r="S52" s="103"/>
      <c r="T52" s="113">
        <v>635.2</v>
      </c>
      <c r="U52" s="97"/>
      <c r="V52" s="97"/>
    </row>
    <row r="53" spans="12:22" ht="12.75">
      <c r="L53" s="117"/>
      <c r="M53" s="118" t="s">
        <v>277</v>
      </c>
      <c r="N53" s="107">
        <v>509.6</v>
      </c>
      <c r="O53" s="107"/>
      <c r="P53" s="107"/>
      <c r="Q53" s="106">
        <v>41500</v>
      </c>
      <c r="R53" s="106"/>
      <c r="S53" s="106"/>
      <c r="T53" s="107">
        <v>3677.2</v>
      </c>
      <c r="U53" s="97"/>
      <c r="V53" s="97"/>
    </row>
    <row r="54" spans="12:22" ht="12.75">
      <c r="L54" s="108"/>
      <c r="M54" s="111" t="s">
        <v>278</v>
      </c>
      <c r="N54" s="110">
        <v>186.1</v>
      </c>
      <c r="O54" s="110"/>
      <c r="P54" s="110"/>
      <c r="Q54" s="110">
        <v>37835</v>
      </c>
      <c r="R54" s="110"/>
      <c r="S54" s="110"/>
      <c r="T54" s="110">
        <v>1403.2</v>
      </c>
      <c r="U54" s="97"/>
      <c r="V54" s="97"/>
    </row>
    <row r="55" spans="12:22" ht="12.75">
      <c r="L55" s="97">
        <v>70401</v>
      </c>
      <c r="M55" s="97" t="s">
        <v>252</v>
      </c>
      <c r="N55" s="97">
        <f>SUM(N44:N54)</f>
        <v>3306.2999999999997</v>
      </c>
      <c r="O55" s="97">
        <f>264.41</f>
        <v>264.41</v>
      </c>
      <c r="P55" s="97">
        <f>O55/N55*1000</f>
        <v>79.9715694280616</v>
      </c>
      <c r="Q55" s="97">
        <f>SUM(Q44:Q54)</f>
        <v>430200</v>
      </c>
      <c r="R55" s="97">
        <v>86.04</v>
      </c>
      <c r="S55" s="102">
        <f>R55/Q55*1000</f>
        <v>0.2</v>
      </c>
      <c r="T55" s="126">
        <f>SUM(T44:T54)</f>
        <v>21843.2</v>
      </c>
      <c r="U55" s="97">
        <v>37.483</v>
      </c>
      <c r="V55" s="97">
        <f>U55/T55*1000</f>
        <v>1.7160031497216524</v>
      </c>
    </row>
    <row r="56" spans="12:22" ht="12.75" hidden="1">
      <c r="L56" s="120"/>
      <c r="M56" s="103" t="s">
        <v>117</v>
      </c>
      <c r="N56" s="121">
        <v>42.3</v>
      </c>
      <c r="O56" s="121"/>
      <c r="P56" s="121"/>
      <c r="Q56" s="121">
        <v>26465</v>
      </c>
      <c r="R56" s="121"/>
      <c r="S56" s="121"/>
      <c r="T56" s="127">
        <v>454.5</v>
      </c>
      <c r="U56" s="97"/>
      <c r="V56" s="97"/>
    </row>
    <row r="58" spans="13:21" ht="12.75">
      <c r="M58" s="98" t="s">
        <v>280</v>
      </c>
      <c r="N58" s="98">
        <f>N16-N43</f>
        <v>898.3999999999996</v>
      </c>
      <c r="O58" s="98">
        <f>O16-O43</f>
        <v>71.857</v>
      </c>
      <c r="Q58" s="98">
        <f>Q16-Q43</f>
        <v>69800</v>
      </c>
      <c r="R58" s="98">
        <f>R16-R43</f>
        <v>13.960000000000008</v>
      </c>
      <c r="T58" s="98">
        <f>T16-T43</f>
        <v>2094</v>
      </c>
      <c r="U58" s="98">
        <f>U16-U43</f>
        <v>3.593999999999994</v>
      </c>
    </row>
    <row r="59" spans="13:21" ht="12.75">
      <c r="M59" s="98" t="s">
        <v>281</v>
      </c>
      <c r="N59" s="98">
        <f>N28-N55</f>
        <v>787</v>
      </c>
      <c r="O59" s="98">
        <f>O28-O55</f>
        <v>62.94</v>
      </c>
      <c r="Q59" s="98">
        <f>Q28-Q55</f>
        <v>15075</v>
      </c>
      <c r="R59" s="98">
        <f>R28-R55</f>
        <v>3.0150000000000006</v>
      </c>
      <c r="T59" s="98">
        <f>T28-T55</f>
        <v>289.59999999999854</v>
      </c>
      <c r="U59" s="98">
        <f>U28-U55</f>
        <v>0.4969999999999999</v>
      </c>
    </row>
  </sheetData>
  <mergeCells count="24">
    <mergeCell ref="Q31:S31"/>
    <mergeCell ref="T31:V31"/>
    <mergeCell ref="L3:U3"/>
    <mergeCell ref="L30:U30"/>
    <mergeCell ref="M4:M5"/>
    <mergeCell ref="N4:P4"/>
    <mergeCell ref="Q4:S4"/>
    <mergeCell ref="T4:V4"/>
    <mergeCell ref="L4:L5"/>
    <mergeCell ref="A1:J1"/>
    <mergeCell ref="L31:L32"/>
    <mergeCell ref="M31:M32"/>
    <mergeCell ref="N31:P31"/>
    <mergeCell ref="L1:V1"/>
    <mergeCell ref="A4:A5"/>
    <mergeCell ref="E4:G4"/>
    <mergeCell ref="H4:J4"/>
    <mergeCell ref="A3:J3"/>
    <mergeCell ref="B4:D4"/>
    <mergeCell ref="A16:J16"/>
    <mergeCell ref="A17:A18"/>
    <mergeCell ref="B17:D17"/>
    <mergeCell ref="E17:G17"/>
    <mergeCell ref="H17:J17"/>
  </mergeCells>
  <printOptions/>
  <pageMargins left="0.47" right="0.24" top="0.51" bottom="0.27" header="0.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6"/>
  <sheetViews>
    <sheetView tabSelected="1" view="pageBreakPreview" zoomScale="60" zoomScaleNormal="75" workbookViewId="0" topLeftCell="A10">
      <pane xSplit="2" ySplit="3" topLeftCell="C52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G19" sqref="G19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10:14" ht="18">
      <c r="J1" s="55" t="s">
        <v>50</v>
      </c>
      <c r="K1" s="55"/>
      <c r="L1" s="52"/>
      <c r="M1" s="2"/>
      <c r="N1" s="2"/>
    </row>
    <row r="2" spans="10:14" ht="17.25">
      <c r="J2" s="153" t="s">
        <v>200</v>
      </c>
      <c r="K2" s="154"/>
      <c r="L2" s="154"/>
      <c r="M2" s="2"/>
      <c r="N2" s="2"/>
    </row>
    <row r="3" spans="10:14" ht="17.25">
      <c r="J3" s="154"/>
      <c r="K3" s="154"/>
      <c r="L3" s="154"/>
      <c r="M3" s="2"/>
      <c r="N3" s="2"/>
    </row>
    <row r="4" spans="5:14" ht="18">
      <c r="E4" s="7" t="s">
        <v>314</v>
      </c>
      <c r="J4" s="55" t="s">
        <v>100</v>
      </c>
      <c r="K4" s="55"/>
      <c r="L4" s="52"/>
      <c r="M4" s="2"/>
      <c r="N4" s="2"/>
    </row>
    <row r="6" spans="4:8" ht="17.25">
      <c r="D6" s="152" t="s">
        <v>201</v>
      </c>
      <c r="E6" s="152"/>
      <c r="F6" s="152"/>
      <c r="G6" s="152"/>
      <c r="H6" s="152"/>
    </row>
    <row r="7" spans="3:10" ht="37.5" customHeight="1">
      <c r="C7" s="156" t="s">
        <v>49</v>
      </c>
      <c r="D7" s="157"/>
      <c r="E7" s="157"/>
      <c r="F7" s="157"/>
      <c r="G7" s="157"/>
      <c r="H7" s="157"/>
      <c r="I7" s="157"/>
      <c r="J7" s="6"/>
    </row>
    <row r="8" spans="3:10" ht="17.25">
      <c r="C8" s="6"/>
      <c r="D8" s="6"/>
      <c r="E8" s="6"/>
      <c r="F8" s="6"/>
      <c r="G8" s="6"/>
      <c r="H8" s="6"/>
      <c r="I8" s="6"/>
      <c r="J8" s="6"/>
    </row>
    <row r="9" spans="6:12" ht="17.25">
      <c r="F9" s="9"/>
      <c r="H9" s="155" t="s">
        <v>202</v>
      </c>
      <c r="I9" s="155"/>
      <c r="J9" s="155"/>
      <c r="K9" s="155"/>
      <c r="L9" s="155"/>
    </row>
    <row r="10" spans="1:46" s="61" customFormat="1" ht="17.25">
      <c r="A10" s="158" t="s">
        <v>101</v>
      </c>
      <c r="B10" s="161" t="s">
        <v>108</v>
      </c>
      <c r="C10" s="164" t="s">
        <v>102</v>
      </c>
      <c r="D10" s="165"/>
      <c r="E10" s="165"/>
      <c r="F10" s="165"/>
      <c r="G10" s="166"/>
      <c r="H10" s="167" t="s">
        <v>103</v>
      </c>
      <c r="I10" s="167"/>
      <c r="J10" s="167"/>
      <c r="K10" s="167"/>
      <c r="L10" s="16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61" customFormat="1" ht="69">
      <c r="A11" s="159"/>
      <c r="B11" s="162"/>
      <c r="C11" s="11" t="s">
        <v>196</v>
      </c>
      <c r="D11" s="11" t="s">
        <v>197</v>
      </c>
      <c r="E11" s="11" t="s">
        <v>292</v>
      </c>
      <c r="F11" s="11" t="s">
        <v>324</v>
      </c>
      <c r="G11" s="11" t="s">
        <v>107</v>
      </c>
      <c r="H11" s="11" t="s">
        <v>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61" customFormat="1" ht="17.25">
      <c r="A12" s="160"/>
      <c r="B12" s="163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76" customFormat="1" ht="34.5">
      <c r="A13" s="12" t="s">
        <v>130</v>
      </c>
      <c r="B13" s="13" t="s">
        <v>121</v>
      </c>
      <c r="C13" s="14">
        <f aca="true" t="shared" si="0" ref="C13:L13">SUM(C14:C25)</f>
        <v>1707.0199999999995</v>
      </c>
      <c r="D13" s="14">
        <f t="shared" si="0"/>
        <v>315982</v>
      </c>
      <c r="E13" s="14">
        <f t="shared" si="0"/>
        <v>12789.1</v>
      </c>
      <c r="F13" s="14">
        <f t="shared" si="0"/>
        <v>0</v>
      </c>
      <c r="G13" s="14">
        <f t="shared" si="0"/>
        <v>0</v>
      </c>
      <c r="H13" s="14">
        <f t="shared" si="0"/>
        <v>286.3</v>
      </c>
      <c r="I13" s="14">
        <f t="shared" si="0"/>
        <v>24090</v>
      </c>
      <c r="J13" s="14">
        <f t="shared" si="0"/>
        <v>2461</v>
      </c>
      <c r="K13" s="14">
        <f t="shared" si="0"/>
        <v>0</v>
      </c>
      <c r="L13" s="14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" customFormat="1" ht="34.5">
      <c r="A14" s="15"/>
      <c r="B14" s="13" t="s">
        <v>122</v>
      </c>
      <c r="C14" s="14">
        <f>911.1+88</f>
        <v>999.1</v>
      </c>
      <c r="D14" s="14">
        <v>89968</v>
      </c>
      <c r="E14" s="14">
        <v>6722</v>
      </c>
      <c r="F14" s="14"/>
      <c r="G14" s="14"/>
      <c r="H14" s="14">
        <v>286.3</v>
      </c>
      <c r="I14" s="14">
        <v>24090</v>
      </c>
      <c r="J14" s="14">
        <v>2461</v>
      </c>
      <c r="K14" s="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" customFormat="1" ht="34.5">
      <c r="A15" s="15"/>
      <c r="B15" s="13" t="s">
        <v>123</v>
      </c>
      <c r="C15" s="14">
        <v>103</v>
      </c>
      <c r="D15" s="14">
        <v>28421</v>
      </c>
      <c r="E15" s="14">
        <v>728.4</v>
      </c>
      <c r="F15" s="14"/>
      <c r="G15" s="14"/>
      <c r="H15" s="14"/>
      <c r="I15" s="14"/>
      <c r="J15" s="14"/>
      <c r="K15" s="14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" customFormat="1" ht="34.5">
      <c r="A16" s="15"/>
      <c r="B16" s="13" t="s">
        <v>124</v>
      </c>
      <c r="C16" s="14">
        <v>162.5</v>
      </c>
      <c r="D16" s="14">
        <v>20789</v>
      </c>
      <c r="E16" s="14">
        <v>815.6</v>
      </c>
      <c r="F16" s="14"/>
      <c r="G16" s="14"/>
      <c r="H16" s="14"/>
      <c r="I16" s="14"/>
      <c r="J16" s="14"/>
      <c r="K16" s="14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" customFormat="1" ht="34.5">
      <c r="A17" s="15"/>
      <c r="B17" s="13" t="s">
        <v>319</v>
      </c>
      <c r="C17" s="14">
        <v>62.52</v>
      </c>
      <c r="D17" s="14">
        <v>12859</v>
      </c>
      <c r="E17" s="14">
        <v>206</v>
      </c>
      <c r="F17" s="14"/>
      <c r="G17" s="14"/>
      <c r="H17" s="14"/>
      <c r="I17" s="14"/>
      <c r="J17" s="14"/>
      <c r="K17" s="14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" customFormat="1" ht="34.5">
      <c r="A18" s="15"/>
      <c r="B18" s="13" t="s">
        <v>125</v>
      </c>
      <c r="C18" s="14">
        <v>56.3</v>
      </c>
      <c r="D18" s="14">
        <v>23526</v>
      </c>
      <c r="E18" s="14">
        <v>1427</v>
      </c>
      <c r="F18" s="14"/>
      <c r="G18" s="14"/>
      <c r="H18" s="14"/>
      <c r="I18" s="14"/>
      <c r="J18" s="14"/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" customFormat="1" ht="51.75">
      <c r="A19" s="15"/>
      <c r="B19" s="13" t="s">
        <v>126</v>
      </c>
      <c r="C19" s="14">
        <v>66.6</v>
      </c>
      <c r="D19" s="14">
        <v>12996</v>
      </c>
      <c r="E19" s="14">
        <v>233.1</v>
      </c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" customFormat="1" ht="34.5">
      <c r="A20" s="15"/>
      <c r="B20" s="13" t="s">
        <v>127</v>
      </c>
      <c r="C20" s="14">
        <v>85.3</v>
      </c>
      <c r="D20" s="14">
        <v>29200</v>
      </c>
      <c r="E20" s="14">
        <v>460</v>
      </c>
      <c r="F20" s="14"/>
      <c r="G20" s="14"/>
      <c r="H20" s="14"/>
      <c r="I20" s="14"/>
      <c r="J20" s="14"/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" customFormat="1" ht="69">
      <c r="A21" s="15"/>
      <c r="B21" s="13" t="s">
        <v>128</v>
      </c>
      <c r="C21" s="14">
        <v>53.8</v>
      </c>
      <c r="D21" s="14"/>
      <c r="E21" s="14">
        <v>408</v>
      </c>
      <c r="F21" s="14"/>
      <c r="G21" s="14"/>
      <c r="H21" s="14"/>
      <c r="I21" s="14"/>
      <c r="J21" s="14"/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" customFormat="1" ht="34.5">
      <c r="A22" s="15"/>
      <c r="B22" s="13" t="s">
        <v>129</v>
      </c>
      <c r="C22" s="14">
        <v>37.5</v>
      </c>
      <c r="D22" s="14">
        <v>37062</v>
      </c>
      <c r="E22" s="14">
        <v>612</v>
      </c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" customFormat="1" ht="34.5">
      <c r="A23" s="15"/>
      <c r="B23" s="13" t="s">
        <v>67</v>
      </c>
      <c r="C23" s="14">
        <v>21.6</v>
      </c>
      <c r="D23" s="14">
        <v>12287</v>
      </c>
      <c r="E23" s="14">
        <v>303</v>
      </c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" customFormat="1" ht="34.5">
      <c r="A24" s="131"/>
      <c r="B24" s="67" t="s">
        <v>519</v>
      </c>
      <c r="C24" s="14"/>
      <c r="D24" s="14">
        <v>14120</v>
      </c>
      <c r="E24" s="14"/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61" customFormat="1" ht="51.75">
      <c r="A25" s="66"/>
      <c r="B25" s="67" t="s">
        <v>313</v>
      </c>
      <c r="C25" s="11">
        <v>58.8</v>
      </c>
      <c r="D25" s="11">
        <v>34754</v>
      </c>
      <c r="E25" s="11">
        <v>874</v>
      </c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34.5">
      <c r="A26" s="16" t="s">
        <v>106</v>
      </c>
      <c r="B26" s="17" t="s">
        <v>319</v>
      </c>
      <c r="C26" s="18">
        <f>SUM(C27:C47)</f>
        <v>7990.300000000001</v>
      </c>
      <c r="D26" s="18">
        <f aca="true" t="shared" si="1" ref="D26:I26">SUM(D27:D47)</f>
        <v>1071740</v>
      </c>
      <c r="E26" s="18">
        <f t="shared" si="1"/>
        <v>74318.29999999997</v>
      </c>
      <c r="F26" s="18">
        <f t="shared" si="1"/>
        <v>353100</v>
      </c>
      <c r="G26" s="18">
        <f t="shared" si="1"/>
        <v>106.8</v>
      </c>
      <c r="H26" s="18">
        <f t="shared" si="1"/>
        <v>94.52</v>
      </c>
      <c r="I26" s="18">
        <f t="shared" si="1"/>
        <v>89655</v>
      </c>
      <c r="J26" s="18">
        <f>SUM(J27:J47)</f>
        <v>7127</v>
      </c>
      <c r="K26" s="18">
        <f>SUM(K27:K47)</f>
        <v>0</v>
      </c>
      <c r="L26" s="18">
        <f>SUM(L27:L47)</f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86.25">
      <c r="A27" s="19"/>
      <c r="B27" s="42" t="s">
        <v>368</v>
      </c>
      <c r="C27" s="21">
        <v>387</v>
      </c>
      <c r="D27" s="21">
        <v>42250</v>
      </c>
      <c r="E27" s="21">
        <v>5361</v>
      </c>
      <c r="F27" s="21"/>
      <c r="G27" s="21"/>
      <c r="H27" s="28"/>
      <c r="I27" s="28"/>
      <c r="J27" s="28"/>
      <c r="K27" s="28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19"/>
      <c r="B28" s="20" t="s">
        <v>327</v>
      </c>
      <c r="C28" s="21">
        <v>673.7</v>
      </c>
      <c r="D28" s="21">
        <v>120000</v>
      </c>
      <c r="E28" s="21">
        <v>8916</v>
      </c>
      <c r="F28" s="21"/>
      <c r="G28" s="21"/>
      <c r="H28" s="28"/>
      <c r="I28" s="28">
        <v>15000</v>
      </c>
      <c r="J28" s="28">
        <v>2622.3</v>
      </c>
      <c r="K28" s="2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69">
      <c r="A29" s="19"/>
      <c r="B29" s="20" t="s">
        <v>329</v>
      </c>
      <c r="C29" s="21">
        <v>529.3</v>
      </c>
      <c r="D29" s="21">
        <v>42500</v>
      </c>
      <c r="E29" s="21">
        <v>5031</v>
      </c>
      <c r="F29" s="21"/>
      <c r="G29" s="21"/>
      <c r="H29" s="28">
        <v>72.02</v>
      </c>
      <c r="I29" s="28">
        <v>4625</v>
      </c>
      <c r="J29" s="28">
        <v>1940.5</v>
      </c>
      <c r="K29" s="28"/>
      <c r="L29" s="2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69.75" customHeight="1">
      <c r="A30" s="19"/>
      <c r="B30" s="20" t="s">
        <v>330</v>
      </c>
      <c r="C30" s="21">
        <v>0</v>
      </c>
      <c r="D30" s="21">
        <v>65000</v>
      </c>
      <c r="E30" s="21">
        <v>3098</v>
      </c>
      <c r="F30" s="21">
        <v>85500</v>
      </c>
      <c r="G30" s="21"/>
      <c r="H30" s="28"/>
      <c r="I30" s="28"/>
      <c r="J30" s="28"/>
      <c r="K30" s="28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">
      <c r="A31" s="63"/>
      <c r="B31" s="20" t="s">
        <v>332</v>
      </c>
      <c r="C31" s="28">
        <v>522.4</v>
      </c>
      <c r="D31" s="28">
        <v>60000</v>
      </c>
      <c r="E31" s="28">
        <v>3600</v>
      </c>
      <c r="F31" s="28"/>
      <c r="G31" s="28"/>
      <c r="H31" s="28"/>
      <c r="I31" s="28"/>
      <c r="J31" s="28"/>
      <c r="K31" s="28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70.5" customHeight="1">
      <c r="A32" s="63"/>
      <c r="B32" s="27" t="s">
        <v>326</v>
      </c>
      <c r="C32" s="21">
        <v>369.7</v>
      </c>
      <c r="D32" s="21">
        <v>40000</v>
      </c>
      <c r="E32" s="21">
        <v>3400</v>
      </c>
      <c r="F32" s="21"/>
      <c r="G32" s="21"/>
      <c r="H32" s="28"/>
      <c r="I32" s="28">
        <v>4030</v>
      </c>
      <c r="J32" s="28">
        <v>291.4</v>
      </c>
      <c r="K32" s="28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74.25" customHeight="1">
      <c r="A33" s="63"/>
      <c r="B33" s="27" t="s">
        <v>247</v>
      </c>
      <c r="C33" s="21">
        <v>94.9</v>
      </c>
      <c r="D33" s="21">
        <v>25705</v>
      </c>
      <c r="E33" s="21">
        <v>4488</v>
      </c>
      <c r="F33" s="21"/>
      <c r="G33" s="21"/>
      <c r="H33" s="28"/>
      <c r="I33" s="28"/>
      <c r="J33" s="28"/>
      <c r="K33" s="28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16"/>
      <c r="B34" s="17" t="s">
        <v>328</v>
      </c>
      <c r="C34" s="21">
        <v>366.7</v>
      </c>
      <c r="D34" s="23">
        <v>105200</v>
      </c>
      <c r="E34" s="21">
        <v>8630</v>
      </c>
      <c r="F34" s="21"/>
      <c r="G34" s="24"/>
      <c r="H34" s="28"/>
      <c r="I34" s="28"/>
      <c r="J34" s="28">
        <v>1049</v>
      </c>
      <c r="K34" s="28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03.5">
      <c r="A35" s="19"/>
      <c r="B35" s="22" t="s">
        <v>325</v>
      </c>
      <c r="C35" s="21">
        <v>894.7</v>
      </c>
      <c r="D35" s="21">
        <v>99345</v>
      </c>
      <c r="E35" s="21">
        <v>9207</v>
      </c>
      <c r="F35" s="21"/>
      <c r="G35" s="21">
        <v>106.8</v>
      </c>
      <c r="H35" s="28"/>
      <c r="I35" s="28">
        <v>40000</v>
      </c>
      <c r="J35" s="28"/>
      <c r="K35" s="28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>
      <c r="A36" s="19"/>
      <c r="B36" s="20" t="s">
        <v>111</v>
      </c>
      <c r="C36" s="21">
        <v>203</v>
      </c>
      <c r="D36" s="21">
        <v>28275</v>
      </c>
      <c r="E36" s="21">
        <v>2575.7</v>
      </c>
      <c r="F36" s="21"/>
      <c r="G36" s="21"/>
      <c r="H36" s="28"/>
      <c r="I36" s="28"/>
      <c r="J36" s="28"/>
      <c r="K36" s="28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4.5">
      <c r="A37" s="19"/>
      <c r="B37" s="20" t="s">
        <v>112</v>
      </c>
      <c r="C37" s="21">
        <v>0</v>
      </c>
      <c r="D37" s="21">
        <v>85900</v>
      </c>
      <c r="E37" s="21">
        <v>2342.6</v>
      </c>
      <c r="F37" s="21">
        <v>267600</v>
      </c>
      <c r="G37" s="21"/>
      <c r="H37" s="28"/>
      <c r="I37" s="28"/>
      <c r="J37" s="28"/>
      <c r="K37" s="28"/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25"/>
      <c r="B38" s="20" t="s">
        <v>195</v>
      </c>
      <c r="C38" s="21">
        <v>490.8</v>
      </c>
      <c r="D38" s="21">
        <v>33700</v>
      </c>
      <c r="E38" s="21">
        <v>997.7</v>
      </c>
      <c r="F38" s="21"/>
      <c r="G38" s="21"/>
      <c r="H38" s="28"/>
      <c r="I38" s="28"/>
      <c r="J38" s="28"/>
      <c r="K38" s="28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34.5">
      <c r="A39" s="19"/>
      <c r="B39" s="20" t="s">
        <v>113</v>
      </c>
      <c r="C39" s="21">
        <v>1436.9</v>
      </c>
      <c r="D39" s="21">
        <v>129475</v>
      </c>
      <c r="E39" s="21">
        <v>4935.9</v>
      </c>
      <c r="F39" s="21"/>
      <c r="G39" s="21"/>
      <c r="H39" s="28"/>
      <c r="I39" s="28">
        <v>17500</v>
      </c>
      <c r="J39" s="28"/>
      <c r="K39" s="28"/>
      <c r="L39" s="2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4.5">
      <c r="A40" s="19"/>
      <c r="B40" s="20" t="s">
        <v>517</v>
      </c>
      <c r="C40" s="21">
        <v>247.7</v>
      </c>
      <c r="D40" s="21">
        <v>27780</v>
      </c>
      <c r="E40" s="21">
        <v>2476.7</v>
      </c>
      <c r="F40" s="21"/>
      <c r="G40" s="21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6" customHeight="1">
      <c r="A41" s="63"/>
      <c r="B41" s="20" t="s">
        <v>114</v>
      </c>
      <c r="C41" s="28">
        <v>394.6</v>
      </c>
      <c r="D41" s="28">
        <v>13900</v>
      </c>
      <c r="E41" s="28">
        <v>559.4</v>
      </c>
      <c r="F41" s="28"/>
      <c r="G41" s="28"/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7.25">
      <c r="A42" s="19"/>
      <c r="B42" s="27" t="s">
        <v>115</v>
      </c>
      <c r="C42" s="21">
        <v>173.3</v>
      </c>
      <c r="D42" s="20">
        <v>31325</v>
      </c>
      <c r="E42" s="21">
        <v>2197</v>
      </c>
      <c r="F42" s="21"/>
      <c r="G42" s="21"/>
      <c r="H42" s="28"/>
      <c r="I42" s="28"/>
      <c r="J42" s="28"/>
      <c r="K42" s="28"/>
      <c r="L42" s="2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51.75" customHeight="1">
      <c r="A43" s="26"/>
      <c r="B43" s="20" t="s">
        <v>116</v>
      </c>
      <c r="C43" s="28">
        <v>280.1</v>
      </c>
      <c r="D43" s="27">
        <v>7900</v>
      </c>
      <c r="E43" s="28">
        <v>332.2</v>
      </c>
      <c r="F43" s="29"/>
      <c r="G43" s="29"/>
      <c r="H43" s="29"/>
      <c r="I43" s="29"/>
      <c r="J43" s="29"/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33.75" customHeight="1">
      <c r="A44" s="26"/>
      <c r="B44" s="27" t="s">
        <v>518</v>
      </c>
      <c r="C44" s="28">
        <v>98.9</v>
      </c>
      <c r="D44" s="27">
        <v>7685</v>
      </c>
      <c r="E44" s="28">
        <v>635.2</v>
      </c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51.75">
      <c r="A45" s="30"/>
      <c r="B45" s="79" t="s">
        <v>119</v>
      </c>
      <c r="C45" s="18">
        <v>509.6</v>
      </c>
      <c r="D45" s="17">
        <v>41500</v>
      </c>
      <c r="E45" s="18">
        <v>3677.2</v>
      </c>
      <c r="F45" s="31"/>
      <c r="G45" s="31"/>
      <c r="H45" s="80">
        <v>22.5</v>
      </c>
      <c r="I45" s="80">
        <v>8500</v>
      </c>
      <c r="J45" s="80">
        <v>1223.8</v>
      </c>
      <c r="K45" s="80"/>
      <c r="L45" s="8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6" customHeight="1">
      <c r="A46" s="19"/>
      <c r="B46" s="27" t="s">
        <v>120</v>
      </c>
      <c r="C46" s="21">
        <v>258.4</v>
      </c>
      <c r="D46" s="21">
        <v>37835</v>
      </c>
      <c r="E46" s="21">
        <v>1403.2</v>
      </c>
      <c r="F46" s="21"/>
      <c r="G46" s="21"/>
      <c r="H46" s="28"/>
      <c r="I46" s="28"/>
      <c r="J46" s="28"/>
      <c r="K46" s="28"/>
      <c r="L46" s="2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74" customFormat="1" ht="17.25">
      <c r="A47" s="69"/>
      <c r="B47" s="20" t="s">
        <v>117</v>
      </c>
      <c r="C47" s="71">
        <v>58.6</v>
      </c>
      <c r="D47" s="71">
        <v>26465</v>
      </c>
      <c r="E47" s="71">
        <v>454.5</v>
      </c>
      <c r="F47" s="71"/>
      <c r="G47" s="71"/>
      <c r="H47" s="72"/>
      <c r="I47" s="72"/>
      <c r="J47" s="72"/>
      <c r="K47" s="72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</row>
    <row r="48" spans="1:46" ht="34.5">
      <c r="A48" s="26"/>
      <c r="B48" s="70" t="s">
        <v>118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7.25">
      <c r="A49" s="26" t="s">
        <v>194</v>
      </c>
      <c r="B49" s="27" t="s">
        <v>131</v>
      </c>
      <c r="C49" s="28">
        <f aca="true" t="shared" si="2" ref="C49:L49">SUM(C50:C56)</f>
        <v>19461.559999999998</v>
      </c>
      <c r="D49" s="28">
        <f t="shared" si="2"/>
        <v>4171740</v>
      </c>
      <c r="E49" s="28">
        <f t="shared" si="2"/>
        <v>644464.73</v>
      </c>
      <c r="F49" s="28">
        <f t="shared" si="2"/>
        <v>323336</v>
      </c>
      <c r="G49" s="28">
        <f t="shared" si="2"/>
        <v>0</v>
      </c>
      <c r="H49" s="28">
        <f t="shared" si="2"/>
        <v>425.77</v>
      </c>
      <c r="I49" s="28">
        <f t="shared" si="2"/>
        <v>339666</v>
      </c>
      <c r="J49" s="28">
        <f t="shared" si="2"/>
        <v>7094.41</v>
      </c>
      <c r="K49" s="28">
        <f t="shared" si="2"/>
        <v>8658</v>
      </c>
      <c r="L49" s="28">
        <f t="shared" si="2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72" customHeight="1">
      <c r="A50" s="26"/>
      <c r="B50" s="27" t="s">
        <v>166</v>
      </c>
      <c r="C50" s="28">
        <v>9350</v>
      </c>
      <c r="D50" s="28">
        <v>2027829</v>
      </c>
      <c r="E50" s="28">
        <v>293192</v>
      </c>
      <c r="F50" s="28">
        <v>189137</v>
      </c>
      <c r="G50" s="28">
        <v>0</v>
      </c>
      <c r="H50" s="29">
        <v>260.19</v>
      </c>
      <c r="I50" s="29">
        <v>298810</v>
      </c>
      <c r="J50" s="29">
        <v>2677.74</v>
      </c>
      <c r="K50" s="29">
        <v>8658</v>
      </c>
      <c r="L50" s="29"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26"/>
      <c r="B51" s="27" t="s">
        <v>511</v>
      </c>
      <c r="C51" s="28">
        <v>5622.6</v>
      </c>
      <c r="D51" s="28">
        <v>1260245</v>
      </c>
      <c r="E51" s="28">
        <v>173351.21</v>
      </c>
      <c r="F51" s="28">
        <v>75957</v>
      </c>
      <c r="G51" s="28">
        <v>0</v>
      </c>
      <c r="H51" s="29">
        <v>103.64</v>
      </c>
      <c r="I51" s="29">
        <v>28171</v>
      </c>
      <c r="J51" s="29">
        <v>1423.66</v>
      </c>
      <c r="K51" s="29">
        <v>0</v>
      </c>
      <c r="L51" s="29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4.5">
      <c r="A52" s="26"/>
      <c r="B52" s="27" t="s">
        <v>167</v>
      </c>
      <c r="C52" s="29">
        <v>2674.86</v>
      </c>
      <c r="D52" s="29">
        <f>504520-500</f>
        <v>504020</v>
      </c>
      <c r="E52" s="29">
        <v>139796</v>
      </c>
      <c r="F52" s="29">
        <v>18844</v>
      </c>
      <c r="G52" s="29">
        <v>0</v>
      </c>
      <c r="H52" s="29">
        <v>49.44</v>
      </c>
      <c r="I52" s="29">
        <v>11759</v>
      </c>
      <c r="J52" s="29">
        <v>2818.18</v>
      </c>
      <c r="K52" s="29">
        <v>0</v>
      </c>
      <c r="L52" s="29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51.75">
      <c r="A53" s="26"/>
      <c r="B53" s="27" t="s">
        <v>168</v>
      </c>
      <c r="C53" s="29">
        <v>169.79</v>
      </c>
      <c r="D53" s="29">
        <v>24550</v>
      </c>
      <c r="E53" s="29">
        <v>3064.52</v>
      </c>
      <c r="F53" s="29"/>
      <c r="G53" s="29"/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>
      <c r="A54" s="26"/>
      <c r="B54" s="27" t="s">
        <v>169</v>
      </c>
      <c r="C54" s="29">
        <v>130.55</v>
      </c>
      <c r="D54" s="29">
        <f>11148+500</f>
        <v>11648</v>
      </c>
      <c r="E54" s="29">
        <v>1889</v>
      </c>
      <c r="F54" s="29"/>
      <c r="G54" s="29"/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26"/>
      <c r="B55" s="27" t="s">
        <v>219</v>
      </c>
      <c r="C55" s="29">
        <v>1460</v>
      </c>
      <c r="D55" s="29">
        <v>331648</v>
      </c>
      <c r="E55" s="29">
        <v>31872</v>
      </c>
      <c r="F55" s="29">
        <v>39398</v>
      </c>
      <c r="G55" s="29"/>
      <c r="H55" s="29">
        <v>12.5</v>
      </c>
      <c r="I55" s="29">
        <v>926</v>
      </c>
      <c r="J55" s="29">
        <v>174.83</v>
      </c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1.75">
      <c r="A56" s="26"/>
      <c r="B56" s="27" t="s">
        <v>192</v>
      </c>
      <c r="C56" s="29">
        <v>53.76</v>
      </c>
      <c r="D56" s="29">
        <v>11800</v>
      </c>
      <c r="E56" s="29">
        <v>1300</v>
      </c>
      <c r="F56" s="29"/>
      <c r="G56" s="29"/>
      <c r="H56" s="29"/>
      <c r="I56" s="29"/>
      <c r="J56" s="29" t="s">
        <v>303</v>
      </c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4.5">
      <c r="A57" s="26" t="s">
        <v>193</v>
      </c>
      <c r="B57" s="27" t="s">
        <v>132</v>
      </c>
      <c r="C57" s="29">
        <v>1688</v>
      </c>
      <c r="D57" s="89">
        <v>227004</v>
      </c>
      <c r="E57" s="29">
        <v>19874</v>
      </c>
      <c r="F57" s="29"/>
      <c r="G57" s="29"/>
      <c r="H57" s="29"/>
      <c r="I57" s="29">
        <v>10000</v>
      </c>
      <c r="J57" s="29">
        <v>170</v>
      </c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26" t="s">
        <v>512</v>
      </c>
      <c r="B58" s="27" t="s">
        <v>137</v>
      </c>
      <c r="C58" s="29">
        <f aca="true" t="shared" si="3" ref="C58:L58">SUM(C59:C109)</f>
        <v>2488.2000000000003</v>
      </c>
      <c r="D58" s="29">
        <f t="shared" si="3"/>
        <v>424886</v>
      </c>
      <c r="E58" s="29">
        <f t="shared" si="3"/>
        <v>42318.2</v>
      </c>
      <c r="F58" s="29">
        <f t="shared" si="3"/>
        <v>4760</v>
      </c>
      <c r="G58" s="29">
        <f t="shared" si="3"/>
        <v>15</v>
      </c>
      <c r="H58" s="29">
        <f t="shared" si="3"/>
        <v>416.40000000000003</v>
      </c>
      <c r="I58" s="29">
        <f t="shared" si="3"/>
        <v>33170</v>
      </c>
      <c r="J58" s="29">
        <f t="shared" si="3"/>
        <v>1824</v>
      </c>
      <c r="K58" s="29">
        <f t="shared" si="3"/>
        <v>0</v>
      </c>
      <c r="L58" s="29">
        <f t="shared" si="3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26"/>
      <c r="B59" s="27" t="s">
        <v>0</v>
      </c>
      <c r="C59" s="29">
        <v>602</v>
      </c>
      <c r="D59" s="29">
        <v>65894</v>
      </c>
      <c r="E59" s="29">
        <v>8391.1</v>
      </c>
      <c r="F59" s="29">
        <v>4760</v>
      </c>
      <c r="G59" s="29">
        <v>5</v>
      </c>
      <c r="H59" s="29"/>
      <c r="I59" s="29">
        <v>670</v>
      </c>
      <c r="J59" s="29">
        <v>39</v>
      </c>
      <c r="K59" s="29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4.5">
      <c r="A60" s="26"/>
      <c r="B60" s="27" t="s">
        <v>1</v>
      </c>
      <c r="C60" s="29">
        <v>419.6</v>
      </c>
      <c r="D60" s="29">
        <v>49824</v>
      </c>
      <c r="E60" s="29">
        <v>7202</v>
      </c>
      <c r="F60" s="29"/>
      <c r="G60" s="29"/>
      <c r="H60" s="29"/>
      <c r="I60" s="29"/>
      <c r="J60" s="29"/>
      <c r="K60" s="29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 hidden="1">
      <c r="A61" s="26"/>
      <c r="B61" s="27" t="s">
        <v>170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4.5" hidden="1">
      <c r="A62" s="26"/>
      <c r="B62" s="27" t="s">
        <v>138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4.5" hidden="1">
      <c r="A63" s="26"/>
      <c r="B63" s="27" t="s">
        <v>139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4.5" hidden="1">
      <c r="A64" s="26"/>
      <c r="B64" s="27" t="s">
        <v>140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34.5" hidden="1">
      <c r="A65" s="26"/>
      <c r="B65" s="27" t="s">
        <v>141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4.5" hidden="1">
      <c r="A66" s="26"/>
      <c r="B66" s="27" t="s">
        <v>142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34.5" hidden="1">
      <c r="A67" s="26"/>
      <c r="B67" s="27" t="s">
        <v>143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34.5" hidden="1">
      <c r="A68" s="26"/>
      <c r="B68" s="27" t="s">
        <v>171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34.5" hidden="1">
      <c r="A69" s="26"/>
      <c r="B69" s="27" t="s">
        <v>172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34.5" hidden="1">
      <c r="A70" s="26"/>
      <c r="B70" s="27" t="s">
        <v>144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34.5" hidden="1">
      <c r="A71" s="26"/>
      <c r="B71" s="27" t="s">
        <v>145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34.5" hidden="1">
      <c r="A72" s="26"/>
      <c r="B72" s="27" t="s">
        <v>173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34.5" hidden="1">
      <c r="A73" s="26"/>
      <c r="B73" s="27" t="s">
        <v>146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34.5" hidden="1">
      <c r="A74" s="26"/>
      <c r="B74" s="27" t="s">
        <v>174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34.5" hidden="1">
      <c r="A75" s="26"/>
      <c r="B75" s="27" t="s">
        <v>147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34.5" hidden="1">
      <c r="A76" s="26"/>
      <c r="B76" s="27" t="s">
        <v>175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34.5" hidden="1">
      <c r="A77" s="26"/>
      <c r="B77" s="27" t="s">
        <v>301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34.5" hidden="1">
      <c r="A78" s="26"/>
      <c r="B78" s="27" t="s">
        <v>148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34.5" hidden="1">
      <c r="A79" s="26"/>
      <c r="B79" s="27" t="s">
        <v>176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4.5" hidden="1">
      <c r="A80" s="26"/>
      <c r="B80" s="27" t="s">
        <v>177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34.5" hidden="1">
      <c r="A81" s="26"/>
      <c r="B81" s="27" t="s">
        <v>149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34.5" hidden="1">
      <c r="A82" s="26"/>
      <c r="B82" s="27" t="s">
        <v>178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34.5" hidden="1">
      <c r="A83" s="26"/>
      <c r="B83" s="27" t="s">
        <v>150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34.5" hidden="1">
      <c r="A84" s="26"/>
      <c r="B84" s="27" t="s">
        <v>151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34.5" hidden="1">
      <c r="A85" s="26"/>
      <c r="B85" s="27" t="s">
        <v>152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34.5" hidden="1">
      <c r="A86" s="26"/>
      <c r="B86" s="27" t="s">
        <v>153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34.5" hidden="1">
      <c r="A87" s="26"/>
      <c r="B87" s="27" t="s">
        <v>179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34.5" hidden="1">
      <c r="A88" s="26"/>
      <c r="B88" s="27" t="s">
        <v>180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34.5" hidden="1">
      <c r="A89" s="26"/>
      <c r="B89" s="27" t="s">
        <v>154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34.5" hidden="1">
      <c r="A90" s="26"/>
      <c r="B90" s="27" t="s">
        <v>188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34.5" hidden="1">
      <c r="A91" s="26"/>
      <c r="B91" s="27" t="s">
        <v>181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34.5" hidden="1">
      <c r="A92" s="26"/>
      <c r="B92" s="27" t="s">
        <v>182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34.5" hidden="1">
      <c r="A93" s="26"/>
      <c r="B93" s="27" t="s">
        <v>155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34.5" hidden="1">
      <c r="A94" s="26"/>
      <c r="B94" s="27" t="s">
        <v>183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34.5" hidden="1">
      <c r="A95" s="26"/>
      <c r="B95" s="27" t="s">
        <v>156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7.25">
      <c r="A96" s="26"/>
      <c r="B96" s="27" t="s">
        <v>157</v>
      </c>
      <c r="C96" s="29">
        <v>170.9</v>
      </c>
      <c r="D96" s="29">
        <v>8418</v>
      </c>
      <c r="E96" s="29">
        <v>954</v>
      </c>
      <c r="F96" s="29"/>
      <c r="G96" s="29"/>
      <c r="H96" s="29">
        <v>62.8</v>
      </c>
      <c r="I96" s="29">
        <v>1007</v>
      </c>
      <c r="J96" s="29">
        <v>214</v>
      </c>
      <c r="K96" s="29"/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7.25">
      <c r="A97" s="26"/>
      <c r="B97" s="27" t="s">
        <v>158</v>
      </c>
      <c r="C97" s="29">
        <v>174.7</v>
      </c>
      <c r="D97" s="29">
        <v>8317</v>
      </c>
      <c r="E97" s="29">
        <v>6112</v>
      </c>
      <c r="F97" s="29"/>
      <c r="G97" s="29"/>
      <c r="H97" s="29">
        <v>64.1</v>
      </c>
      <c r="I97" s="29">
        <v>998</v>
      </c>
      <c r="J97" s="29">
        <v>364</v>
      </c>
      <c r="K97" s="29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7.25">
      <c r="A98" s="26"/>
      <c r="B98" s="27" t="s">
        <v>159</v>
      </c>
      <c r="C98" s="29">
        <v>97.3</v>
      </c>
      <c r="D98" s="29">
        <v>8317</v>
      </c>
      <c r="E98" s="29">
        <v>3352</v>
      </c>
      <c r="F98" s="29"/>
      <c r="G98" s="29"/>
      <c r="H98" s="29">
        <v>35.6</v>
      </c>
      <c r="I98" s="29">
        <v>998</v>
      </c>
      <c r="J98" s="29">
        <v>368</v>
      </c>
      <c r="K98" s="29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7.25">
      <c r="A99" s="26"/>
      <c r="B99" s="27" t="s">
        <v>160</v>
      </c>
      <c r="C99" s="29">
        <v>129.5</v>
      </c>
      <c r="D99" s="29">
        <v>8564</v>
      </c>
      <c r="E99" s="29">
        <v>684</v>
      </c>
      <c r="F99" s="29"/>
      <c r="G99" s="29"/>
      <c r="H99" s="29">
        <v>47.5</v>
      </c>
      <c r="I99" s="29">
        <v>1027</v>
      </c>
      <c r="J99" s="29">
        <v>234</v>
      </c>
      <c r="K99" s="29"/>
      <c r="L99" s="2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7.25">
      <c r="A100" s="26"/>
      <c r="B100" s="27" t="s">
        <v>161</v>
      </c>
      <c r="C100" s="29">
        <v>51.5</v>
      </c>
      <c r="D100" s="29">
        <v>2475</v>
      </c>
      <c r="E100" s="29">
        <v>393</v>
      </c>
      <c r="F100" s="29"/>
      <c r="G100" s="29"/>
      <c r="H100" s="29">
        <v>18.9</v>
      </c>
      <c r="I100" s="29">
        <v>296</v>
      </c>
      <c r="J100" s="29">
        <v>45</v>
      </c>
      <c r="K100" s="29"/>
      <c r="L100" s="2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7.25">
      <c r="A101" s="26"/>
      <c r="B101" s="27" t="s">
        <v>162</v>
      </c>
      <c r="C101" s="29">
        <v>77.5</v>
      </c>
      <c r="D101" s="29">
        <v>9421</v>
      </c>
      <c r="E101" s="29">
        <v>351</v>
      </c>
      <c r="F101" s="29"/>
      <c r="G101" s="29"/>
      <c r="H101" s="29">
        <v>28.4</v>
      </c>
      <c r="I101" s="29">
        <v>1131</v>
      </c>
      <c r="J101" s="29">
        <v>14</v>
      </c>
      <c r="K101" s="29"/>
      <c r="L101" s="2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7.25">
      <c r="A102" s="26"/>
      <c r="B102" s="27" t="s">
        <v>163</v>
      </c>
      <c r="C102" s="29"/>
      <c r="D102" s="29">
        <v>168993</v>
      </c>
      <c r="E102" s="29">
        <v>1193</v>
      </c>
      <c r="F102" s="29"/>
      <c r="G102" s="29">
        <v>10</v>
      </c>
      <c r="H102" s="29"/>
      <c r="I102" s="29">
        <v>22750</v>
      </c>
      <c r="J102" s="29">
        <v>116</v>
      </c>
      <c r="K102" s="29"/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7.25">
      <c r="A103" s="26"/>
      <c r="B103" s="27" t="s">
        <v>164</v>
      </c>
      <c r="C103" s="29">
        <v>37.5</v>
      </c>
      <c r="D103" s="29">
        <v>7115</v>
      </c>
      <c r="E103" s="29">
        <v>1190</v>
      </c>
      <c r="F103" s="29"/>
      <c r="G103" s="29"/>
      <c r="H103" s="29">
        <v>13.8</v>
      </c>
      <c r="I103" s="29">
        <v>852</v>
      </c>
      <c r="J103" s="29">
        <v>120</v>
      </c>
      <c r="K103" s="29"/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7.25">
      <c r="A104" s="26"/>
      <c r="B104" s="27" t="s">
        <v>184</v>
      </c>
      <c r="C104" s="29">
        <v>155.7</v>
      </c>
      <c r="D104" s="29">
        <v>9231</v>
      </c>
      <c r="E104" s="29">
        <v>3544.8</v>
      </c>
      <c r="F104" s="29"/>
      <c r="G104" s="29"/>
      <c r="H104" s="29">
        <v>2.1</v>
      </c>
      <c r="I104" s="29">
        <v>234</v>
      </c>
      <c r="J104" s="29">
        <v>71</v>
      </c>
      <c r="K104" s="29"/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7.25">
      <c r="A105" s="26"/>
      <c r="B105" s="27" t="s">
        <v>185</v>
      </c>
      <c r="C105" s="29">
        <v>237.1</v>
      </c>
      <c r="D105" s="29">
        <v>7022</v>
      </c>
      <c r="E105" s="29">
        <v>481</v>
      </c>
      <c r="F105" s="29"/>
      <c r="G105" s="29"/>
      <c r="H105" s="29">
        <v>87.2</v>
      </c>
      <c r="I105" s="29"/>
      <c r="J105" s="29">
        <v>162</v>
      </c>
      <c r="K105" s="29"/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7.25">
      <c r="A106" s="26"/>
      <c r="B106" s="27" t="s">
        <v>317</v>
      </c>
      <c r="C106" s="29">
        <v>9.6</v>
      </c>
      <c r="D106" s="29">
        <v>11371</v>
      </c>
      <c r="E106" s="29">
        <v>1185.4</v>
      </c>
      <c r="F106" s="29"/>
      <c r="G106" s="29"/>
      <c r="H106" s="29"/>
      <c r="I106" s="29"/>
      <c r="J106" s="29"/>
      <c r="K106" s="29"/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7.25">
      <c r="A107" s="26"/>
      <c r="B107" s="27" t="s">
        <v>186</v>
      </c>
      <c r="C107" s="29">
        <v>213</v>
      </c>
      <c r="D107" s="29">
        <v>19138</v>
      </c>
      <c r="E107" s="29">
        <v>4065.2</v>
      </c>
      <c r="F107" s="29"/>
      <c r="G107" s="29"/>
      <c r="H107" s="29">
        <v>25.7</v>
      </c>
      <c r="I107" s="29">
        <v>117</v>
      </c>
      <c r="J107" s="29">
        <v>9</v>
      </c>
      <c r="K107" s="29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7.25">
      <c r="A108" s="26"/>
      <c r="B108" s="27" t="s">
        <v>165</v>
      </c>
      <c r="C108" s="29">
        <v>82.3</v>
      </c>
      <c r="D108" s="29">
        <v>25786</v>
      </c>
      <c r="E108" s="29">
        <v>3030</v>
      </c>
      <c r="F108" s="29"/>
      <c r="G108" s="29"/>
      <c r="H108" s="29">
        <v>30.3</v>
      </c>
      <c r="I108" s="29">
        <v>3090</v>
      </c>
      <c r="J108" s="29">
        <v>68</v>
      </c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7.25">
      <c r="A109" s="26"/>
      <c r="B109" s="27" t="s">
        <v>187</v>
      </c>
      <c r="C109" s="29">
        <v>30</v>
      </c>
      <c r="D109" s="29">
        <v>15000</v>
      </c>
      <c r="E109" s="29">
        <v>189.7</v>
      </c>
      <c r="F109" s="29"/>
      <c r="G109" s="29"/>
      <c r="H109" s="29"/>
      <c r="I109" s="29"/>
      <c r="J109" s="29"/>
      <c r="K109" s="29"/>
      <c r="L109" s="2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51.75">
      <c r="A110" s="26" t="s">
        <v>513</v>
      </c>
      <c r="B110" s="27" t="s">
        <v>320</v>
      </c>
      <c r="C110" s="29">
        <f aca="true" t="shared" si="4" ref="C110:L110">SUM(C111:C118)</f>
        <v>686.0999999999999</v>
      </c>
      <c r="D110" s="29">
        <f t="shared" si="4"/>
        <v>21300</v>
      </c>
      <c r="E110" s="29">
        <f t="shared" si="4"/>
        <v>6555.9</v>
      </c>
      <c r="F110" s="29">
        <f t="shared" si="4"/>
        <v>0</v>
      </c>
      <c r="G110" s="29">
        <f t="shared" si="4"/>
        <v>0</v>
      </c>
      <c r="H110" s="29">
        <f t="shared" si="4"/>
        <v>0</v>
      </c>
      <c r="I110" s="29">
        <f t="shared" si="4"/>
        <v>0</v>
      </c>
      <c r="J110" s="29">
        <f t="shared" si="4"/>
        <v>0</v>
      </c>
      <c r="K110" s="29">
        <f t="shared" si="4"/>
        <v>0</v>
      </c>
      <c r="L110" s="29">
        <f t="shared" si="4"/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7.25">
      <c r="A111" s="26"/>
      <c r="B111" s="27" t="s">
        <v>133</v>
      </c>
      <c r="C111" s="29">
        <v>95.5</v>
      </c>
      <c r="D111" s="29">
        <v>8185</v>
      </c>
      <c r="E111" s="29">
        <v>871.2</v>
      </c>
      <c r="F111" s="29"/>
      <c r="G111" s="29"/>
      <c r="H111" s="29"/>
      <c r="I111" s="29"/>
      <c r="J111" s="29"/>
      <c r="K111" s="29"/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7.25">
      <c r="A112" s="26"/>
      <c r="B112" s="27" t="s">
        <v>515</v>
      </c>
      <c r="C112" s="29">
        <v>52.2</v>
      </c>
      <c r="D112" s="29">
        <v>980</v>
      </c>
      <c r="E112" s="29">
        <v>320.5</v>
      </c>
      <c r="F112" s="29"/>
      <c r="G112" s="29"/>
      <c r="H112" s="29"/>
      <c r="I112" s="29"/>
      <c r="J112" s="29"/>
      <c r="K112" s="29"/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34.5">
      <c r="A113" s="26"/>
      <c r="B113" s="27" t="s">
        <v>191</v>
      </c>
      <c r="C113" s="29"/>
      <c r="D113" s="29"/>
      <c r="E113" s="29">
        <v>546.8</v>
      </c>
      <c r="F113" s="29"/>
      <c r="G113" s="29"/>
      <c r="H113" s="29"/>
      <c r="I113" s="29"/>
      <c r="J113" s="29"/>
      <c r="K113" s="29"/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34.5">
      <c r="A114" s="26"/>
      <c r="B114" s="27" t="s">
        <v>190</v>
      </c>
      <c r="C114" s="29">
        <v>264.9</v>
      </c>
      <c r="D114" s="29">
        <v>2635</v>
      </c>
      <c r="E114" s="29">
        <v>2361.8</v>
      </c>
      <c r="F114" s="29"/>
      <c r="G114" s="29"/>
      <c r="H114" s="29"/>
      <c r="I114" s="29"/>
      <c r="J114" s="29"/>
      <c r="K114" s="29"/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7.25">
      <c r="A115" s="26"/>
      <c r="B115" s="27" t="s">
        <v>134</v>
      </c>
      <c r="C115" s="29">
        <v>41.5</v>
      </c>
      <c r="D115" s="29">
        <v>3500</v>
      </c>
      <c r="E115" s="29"/>
      <c r="F115" s="29"/>
      <c r="G115" s="29"/>
      <c r="H115" s="29"/>
      <c r="I115" s="29"/>
      <c r="J115" s="29"/>
      <c r="K115" s="29"/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34.5">
      <c r="A116" s="26"/>
      <c r="B116" s="27" t="s">
        <v>516</v>
      </c>
      <c r="C116" s="29">
        <v>94.6</v>
      </c>
      <c r="D116" s="29"/>
      <c r="E116" s="29">
        <v>417.8</v>
      </c>
      <c r="F116" s="29"/>
      <c r="G116" s="29"/>
      <c r="H116" s="29"/>
      <c r="I116" s="29"/>
      <c r="J116" s="29"/>
      <c r="K116" s="29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34.5">
      <c r="A117" s="26"/>
      <c r="B117" s="27" t="s">
        <v>135</v>
      </c>
      <c r="C117" s="29">
        <v>79.1</v>
      </c>
      <c r="D117" s="29"/>
      <c r="E117" s="29">
        <v>406.7</v>
      </c>
      <c r="F117" s="29"/>
      <c r="G117" s="29"/>
      <c r="H117" s="29"/>
      <c r="I117" s="29"/>
      <c r="J117" s="29"/>
      <c r="K117" s="29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7.25">
      <c r="A118" s="26"/>
      <c r="B118" s="27" t="s">
        <v>136</v>
      </c>
      <c r="C118" s="29">
        <v>58.3</v>
      </c>
      <c r="D118" s="29">
        <v>6000</v>
      </c>
      <c r="E118" s="29">
        <v>1631.1</v>
      </c>
      <c r="F118" s="29"/>
      <c r="G118" s="29"/>
      <c r="H118" s="29"/>
      <c r="I118" s="29"/>
      <c r="J118" s="29"/>
      <c r="K118" s="29"/>
      <c r="L118" s="2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51.75">
      <c r="A119" s="26" t="s">
        <v>304</v>
      </c>
      <c r="B119" s="27" t="s">
        <v>126</v>
      </c>
      <c r="C119" s="29">
        <f>C120+C121+C123+C122</f>
        <v>887.72</v>
      </c>
      <c r="D119" s="29">
        <f aca="true" t="shared" si="5" ref="D119:L119">D120+D121+D123+D122</f>
        <v>218181.82</v>
      </c>
      <c r="E119" s="29">
        <f t="shared" si="5"/>
        <v>16142.19</v>
      </c>
      <c r="F119" s="29">
        <f t="shared" si="5"/>
        <v>0</v>
      </c>
      <c r="G119" s="29">
        <f t="shared" si="5"/>
        <v>4.5</v>
      </c>
      <c r="H119" s="29">
        <f t="shared" si="5"/>
        <v>0</v>
      </c>
      <c r="I119" s="29">
        <f t="shared" si="5"/>
        <v>0</v>
      </c>
      <c r="J119" s="29">
        <f t="shared" si="5"/>
        <v>0</v>
      </c>
      <c r="K119" s="29">
        <f t="shared" si="5"/>
        <v>0</v>
      </c>
      <c r="L119" s="29">
        <f t="shared" si="5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34.5">
      <c r="A120" s="26"/>
      <c r="B120" s="27" t="s">
        <v>189</v>
      </c>
      <c r="C120" s="29"/>
      <c r="D120" s="29">
        <v>68181.82</v>
      </c>
      <c r="E120" s="29">
        <v>407.93</v>
      </c>
      <c r="F120" s="29"/>
      <c r="G120" s="29">
        <v>4.5</v>
      </c>
      <c r="H120" s="29"/>
      <c r="I120" s="29"/>
      <c r="J120" s="29"/>
      <c r="K120" s="29"/>
      <c r="L120" s="2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51.75">
      <c r="A121" s="26"/>
      <c r="B121" s="27" t="s">
        <v>6</v>
      </c>
      <c r="C121" s="29"/>
      <c r="D121" s="29">
        <v>68181.82</v>
      </c>
      <c r="E121" s="29">
        <v>4079.25</v>
      </c>
      <c r="F121" s="29"/>
      <c r="G121" s="29"/>
      <c r="H121" s="29"/>
      <c r="I121" s="29"/>
      <c r="J121" s="29"/>
      <c r="K121" s="29"/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7.25">
      <c r="A122" s="26"/>
      <c r="B122" s="27" t="s">
        <v>8</v>
      </c>
      <c r="C122" s="29">
        <v>75.02</v>
      </c>
      <c r="D122" s="29">
        <v>13636.36</v>
      </c>
      <c r="E122" s="29">
        <v>1165.5</v>
      </c>
      <c r="F122" s="29"/>
      <c r="G122" s="29"/>
      <c r="H122" s="29"/>
      <c r="I122" s="29"/>
      <c r="J122" s="29"/>
      <c r="K122" s="29"/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34.5">
      <c r="A123" s="26"/>
      <c r="B123" s="27" t="s">
        <v>7</v>
      </c>
      <c r="C123" s="29">
        <v>812.7</v>
      </c>
      <c r="D123" s="29">
        <v>68181.82</v>
      </c>
      <c r="E123" s="29">
        <v>10489.51</v>
      </c>
      <c r="F123" s="29"/>
      <c r="G123" s="29"/>
      <c r="H123" s="29"/>
      <c r="I123" s="29"/>
      <c r="J123" s="29"/>
      <c r="K123" s="29"/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86.25">
      <c r="A124" s="26" t="s">
        <v>514</v>
      </c>
      <c r="B124" s="27" t="s">
        <v>9</v>
      </c>
      <c r="C124" s="29">
        <f>C127</f>
        <v>1634.04</v>
      </c>
      <c r="D124" s="29">
        <f aca="true" t="shared" si="6" ref="D124:L124">D127</f>
        <v>199006.5</v>
      </c>
      <c r="E124" s="29">
        <f t="shared" si="6"/>
        <v>16526.809999999998</v>
      </c>
      <c r="F124" s="29">
        <f t="shared" si="6"/>
        <v>0</v>
      </c>
      <c r="G124" s="29">
        <f t="shared" si="6"/>
        <v>0</v>
      </c>
      <c r="H124" s="29">
        <f t="shared" si="6"/>
        <v>12.5</v>
      </c>
      <c r="I124" s="29">
        <f t="shared" si="6"/>
        <v>1818.18</v>
      </c>
      <c r="J124" s="29">
        <f>J127</f>
        <v>582.75</v>
      </c>
      <c r="K124" s="29">
        <f t="shared" si="6"/>
        <v>0</v>
      </c>
      <c r="L124" s="29">
        <f t="shared" si="6"/>
        <v>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51.75">
      <c r="A125" s="26"/>
      <c r="B125" s="27" t="s">
        <v>309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34.5">
      <c r="A126" s="26"/>
      <c r="B126" s="27" t="s">
        <v>291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51.75">
      <c r="A127" s="26"/>
      <c r="B127" s="27" t="s">
        <v>5</v>
      </c>
      <c r="C127" s="29">
        <f>1675.42-41.38</f>
        <v>1634.04</v>
      </c>
      <c r="D127" s="29">
        <f>211363.64-12357.14</f>
        <v>199006.5</v>
      </c>
      <c r="E127" s="29">
        <f>18764.57-2237.76</f>
        <v>16526.809999999998</v>
      </c>
      <c r="F127" s="29"/>
      <c r="G127" s="29"/>
      <c r="H127" s="29">
        <v>12.5</v>
      </c>
      <c r="I127" s="29">
        <v>1818.18</v>
      </c>
      <c r="J127" s="29">
        <v>582.75</v>
      </c>
      <c r="K127" s="29"/>
      <c r="L127" s="2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51.75">
      <c r="A128" s="26" t="s">
        <v>300</v>
      </c>
      <c r="B128" s="27" t="s">
        <v>126</v>
      </c>
      <c r="C128" s="29">
        <f>C129+C130</f>
        <v>87.52</v>
      </c>
      <c r="D128" s="29">
        <f aca="true" t="shared" si="7" ref="D128:L128">D129+D130</f>
        <v>13181.82</v>
      </c>
      <c r="E128" s="29">
        <f t="shared" si="7"/>
        <v>641.03</v>
      </c>
      <c r="F128" s="29">
        <f t="shared" si="7"/>
        <v>0</v>
      </c>
      <c r="G128" s="29">
        <f t="shared" si="7"/>
        <v>0</v>
      </c>
      <c r="H128" s="29">
        <f t="shared" si="7"/>
        <v>1.88</v>
      </c>
      <c r="I128" s="29">
        <f t="shared" si="7"/>
        <v>10454.54</v>
      </c>
      <c r="J128" s="29">
        <f t="shared" si="7"/>
        <v>229.61</v>
      </c>
      <c r="K128" s="29">
        <f t="shared" si="7"/>
        <v>0</v>
      </c>
      <c r="L128" s="29">
        <f t="shared" si="7"/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34.5">
      <c r="A129" s="26"/>
      <c r="B129" s="27" t="s">
        <v>307</v>
      </c>
      <c r="C129" s="29">
        <v>47.51</v>
      </c>
      <c r="D129" s="29">
        <v>5454.55</v>
      </c>
      <c r="E129" s="29">
        <v>291.38</v>
      </c>
      <c r="F129" s="29"/>
      <c r="G129" s="29"/>
      <c r="H129" s="29">
        <v>1.88</v>
      </c>
      <c r="I129" s="29">
        <v>227.27</v>
      </c>
      <c r="J129" s="29">
        <v>29.14</v>
      </c>
      <c r="K129" s="29"/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34.5">
      <c r="A130" s="26"/>
      <c r="B130" s="27" t="s">
        <v>308</v>
      </c>
      <c r="C130" s="29">
        <v>40.01</v>
      </c>
      <c r="D130" s="29">
        <v>7727.27</v>
      </c>
      <c r="E130" s="29">
        <v>349.65</v>
      </c>
      <c r="F130" s="29"/>
      <c r="G130" s="29"/>
      <c r="H130" s="29"/>
      <c r="I130" s="29">
        <v>10227.27</v>
      </c>
      <c r="J130" s="29">
        <v>200.47</v>
      </c>
      <c r="K130" s="29"/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51.75">
      <c r="A131" s="26" t="s">
        <v>305</v>
      </c>
      <c r="B131" s="27" t="s">
        <v>310</v>
      </c>
      <c r="C131" s="29"/>
      <c r="D131" s="29"/>
      <c r="E131" s="29"/>
      <c r="F131" s="29"/>
      <c r="G131" s="29"/>
      <c r="H131" s="29">
        <v>4.31</v>
      </c>
      <c r="I131" s="29">
        <v>5300</v>
      </c>
      <c r="J131" s="29"/>
      <c r="K131" s="29"/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34.5">
      <c r="A132" s="26" t="s">
        <v>306</v>
      </c>
      <c r="B132" s="27" t="s">
        <v>311</v>
      </c>
      <c r="C132" s="29">
        <v>2.35</v>
      </c>
      <c r="D132" s="29">
        <v>23300</v>
      </c>
      <c r="E132" s="29">
        <v>15</v>
      </c>
      <c r="F132" s="29"/>
      <c r="G132" s="29">
        <v>6</v>
      </c>
      <c r="H132" s="29"/>
      <c r="I132" s="29"/>
      <c r="J132" s="29"/>
      <c r="K132" s="29"/>
      <c r="L132" s="29">
        <v>9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3:46" ht="18">
      <c r="C133" s="59"/>
      <c r="J133" s="5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2:46" ht="17.25">
      <c r="B134" s="5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6" ht="18">
      <c r="B135" s="54" t="s">
        <v>208</v>
      </c>
      <c r="J135" s="55" t="s">
        <v>209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2:46" ht="18">
      <c r="B136" s="54"/>
      <c r="J136" s="5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</sheetData>
  <mergeCells count="8">
    <mergeCell ref="A10:A12"/>
    <mergeCell ref="B10:B12"/>
    <mergeCell ref="C10:G10"/>
    <mergeCell ref="H10:L10"/>
    <mergeCell ref="D6:H6"/>
    <mergeCell ref="J2:L3"/>
    <mergeCell ref="H9:L9"/>
    <mergeCell ref="C7:I7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  <rowBreaks count="2" manualBreakCount="2">
    <brk id="99" max="11" man="1"/>
    <brk id="12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65"/>
  <sheetViews>
    <sheetView view="pageBreakPreview" zoomScale="60" zoomScaleNormal="75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38" sqref="F38"/>
    </sheetView>
  </sheetViews>
  <sheetFormatPr defaultColWidth="9.00390625" defaultRowHeight="12.75"/>
  <cols>
    <col min="1" max="1" width="9.875" style="5" customWidth="1"/>
    <col min="2" max="2" width="35.125" style="91" customWidth="1"/>
    <col min="3" max="3" width="13.875" style="7" customWidth="1"/>
    <col min="4" max="4" width="16.25390625" style="7" customWidth="1"/>
    <col min="5" max="5" width="15.75390625" style="7" customWidth="1"/>
    <col min="6" max="6" width="14.875" style="7" customWidth="1"/>
    <col min="7" max="7" width="11.00390625" style="7" customWidth="1"/>
    <col min="8" max="8" width="10.625" style="7" customWidth="1"/>
    <col min="9" max="9" width="14.875" style="7" customWidth="1"/>
    <col min="10" max="10" width="14.00390625" style="7" customWidth="1"/>
    <col min="11" max="11" width="14.25390625" style="7" customWidth="1"/>
    <col min="12" max="12" width="9.875" style="7" customWidth="1"/>
  </cols>
  <sheetData>
    <row r="1" spans="1:46" ht="18">
      <c r="A1" s="53"/>
      <c r="B1" s="90"/>
      <c r="C1" s="55"/>
      <c r="D1" s="55"/>
      <c r="E1" s="55"/>
      <c r="F1" s="55"/>
      <c r="G1" s="55"/>
      <c r="H1" s="55"/>
      <c r="I1" s="55"/>
      <c r="J1" s="55" t="s">
        <v>52</v>
      </c>
      <c r="K1" s="55"/>
      <c r="L1" s="52"/>
      <c r="M1" s="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>
      <c r="A2" s="53"/>
      <c r="B2" s="90"/>
      <c r="C2" s="55"/>
      <c r="D2" s="55"/>
      <c r="E2" s="55"/>
      <c r="F2" s="55"/>
      <c r="G2" s="55"/>
      <c r="H2" s="55"/>
      <c r="I2" s="55"/>
      <c r="J2" s="153" t="s">
        <v>200</v>
      </c>
      <c r="K2" s="154"/>
      <c r="L2" s="154"/>
      <c r="M2" s="5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>
      <c r="A3" s="53"/>
      <c r="B3" s="90"/>
      <c r="C3" s="55"/>
      <c r="D3" s="55"/>
      <c r="E3" s="55"/>
      <c r="F3" s="55"/>
      <c r="G3" s="55"/>
      <c r="H3" s="55"/>
      <c r="I3" s="55"/>
      <c r="J3" s="154"/>
      <c r="K3" s="154"/>
      <c r="L3" s="154"/>
      <c r="M3" s="5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90"/>
      <c r="J4" s="55" t="s">
        <v>100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6:46" ht="17.25">
      <c r="F5" s="7" t="s">
        <v>201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56" t="s">
        <v>51</v>
      </c>
      <c r="D6" s="156"/>
      <c r="E6" s="156"/>
      <c r="F6" s="156"/>
      <c r="G6" s="156"/>
      <c r="H6" s="156"/>
      <c r="I6" s="15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56"/>
      <c r="D7" s="156"/>
      <c r="E7" s="156"/>
      <c r="F7" s="156"/>
      <c r="G7" s="156"/>
      <c r="H7" s="156"/>
      <c r="I7" s="1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3:46" ht="17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8:46" ht="17.25">
      <c r="H9" s="155" t="s">
        <v>202</v>
      </c>
      <c r="I9" s="155"/>
      <c r="J9" s="155"/>
      <c r="K9" s="155"/>
      <c r="L9" s="1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60" customFormat="1" ht="17.25">
      <c r="A10" s="158" t="s">
        <v>101</v>
      </c>
      <c r="B10" s="168" t="s">
        <v>108</v>
      </c>
      <c r="C10" s="164" t="s">
        <v>102</v>
      </c>
      <c r="D10" s="165"/>
      <c r="E10" s="165"/>
      <c r="F10" s="165"/>
      <c r="G10" s="166"/>
      <c r="H10" s="164" t="s">
        <v>103</v>
      </c>
      <c r="I10" s="165"/>
      <c r="J10" s="165"/>
      <c r="K10" s="165"/>
      <c r="L10" s="1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60" customFormat="1" ht="69">
      <c r="A11" s="159"/>
      <c r="B11" s="169"/>
      <c r="C11" s="11" t="s">
        <v>196</v>
      </c>
      <c r="D11" s="11" t="s">
        <v>197</v>
      </c>
      <c r="E11" s="11" t="s">
        <v>292</v>
      </c>
      <c r="F11" s="11" t="s">
        <v>199</v>
      </c>
      <c r="G11" s="11" t="s">
        <v>107</v>
      </c>
      <c r="H11" s="11" t="s">
        <v>312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60" customFormat="1" ht="17.25">
      <c r="A12" s="160"/>
      <c r="B12" s="170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1.5">
      <c r="A13" s="26" t="s">
        <v>130</v>
      </c>
      <c r="B13" s="92" t="s">
        <v>121</v>
      </c>
      <c r="C13" s="35">
        <f aca="true" t="shared" si="0" ref="C13:L13">SUM(C14+C15)</f>
        <v>654.504</v>
      </c>
      <c r="D13" s="35">
        <f t="shared" si="0"/>
        <v>153198.225</v>
      </c>
      <c r="E13" s="35">
        <f t="shared" si="0"/>
        <v>6189.630999999999</v>
      </c>
      <c r="F13" s="35">
        <f t="shared" si="0"/>
        <v>0</v>
      </c>
      <c r="G13" s="35">
        <f t="shared" si="0"/>
        <v>0</v>
      </c>
      <c r="H13" s="35">
        <f t="shared" si="0"/>
        <v>123.036</v>
      </c>
      <c r="I13" s="35">
        <f t="shared" si="0"/>
        <v>155193.666</v>
      </c>
      <c r="J13" s="35">
        <f t="shared" si="0"/>
        <v>2284.12</v>
      </c>
      <c r="K13" s="35">
        <f t="shared" si="0"/>
        <v>0</v>
      </c>
      <c r="L13" s="35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26"/>
      <c r="B14" s="92" t="s">
        <v>203</v>
      </c>
      <c r="C14" s="35">
        <v>529.748</v>
      </c>
      <c r="D14" s="35">
        <v>125452.771</v>
      </c>
      <c r="E14" s="35">
        <v>4346.857</v>
      </c>
      <c r="F14" s="35"/>
      <c r="G14" s="35"/>
      <c r="H14" s="35">
        <v>123.036</v>
      </c>
      <c r="I14" s="35">
        <v>155193.666</v>
      </c>
      <c r="J14" s="35">
        <v>2284.12</v>
      </c>
      <c r="K14" s="35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47.25">
      <c r="A15" s="26"/>
      <c r="B15" s="92" t="s">
        <v>204</v>
      </c>
      <c r="C15" s="35">
        <v>124.756</v>
      </c>
      <c r="D15" s="35">
        <v>27745.454</v>
      </c>
      <c r="E15" s="35">
        <v>1842.774</v>
      </c>
      <c r="F15" s="35"/>
      <c r="G15" s="35"/>
      <c r="H15" s="35"/>
      <c r="I15" s="35"/>
      <c r="J15" s="35"/>
      <c r="K15" s="35"/>
      <c r="L15" s="3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1.5">
      <c r="A16" s="26" t="s">
        <v>106</v>
      </c>
      <c r="B16" s="92" t="s">
        <v>205</v>
      </c>
      <c r="C16" s="35">
        <f aca="true" t="shared" si="1" ref="C16:L16">SUM(C17:C54)</f>
        <v>17470.76</v>
      </c>
      <c r="D16" s="35">
        <f t="shared" si="1"/>
        <v>2334211</v>
      </c>
      <c r="E16" s="35">
        <f t="shared" si="1"/>
        <v>490902</v>
      </c>
      <c r="F16" s="35">
        <f t="shared" si="1"/>
        <v>0</v>
      </c>
      <c r="G16" s="35">
        <f t="shared" si="1"/>
        <v>444</v>
      </c>
      <c r="H16" s="35">
        <f t="shared" si="1"/>
        <v>441.11</v>
      </c>
      <c r="I16" s="35">
        <f t="shared" si="1"/>
        <v>135602.836</v>
      </c>
      <c r="J16" s="35">
        <f t="shared" si="1"/>
        <v>8403.264</v>
      </c>
      <c r="K16" s="35">
        <f t="shared" si="1"/>
        <v>0</v>
      </c>
      <c r="L16" s="35">
        <f t="shared" si="1"/>
        <v>6.085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1.5">
      <c r="A17" s="26"/>
      <c r="B17" s="93" t="s">
        <v>45</v>
      </c>
      <c r="C17" s="75">
        <v>135</v>
      </c>
      <c r="D17" s="75">
        <v>42427</v>
      </c>
      <c r="E17" s="75">
        <v>2781</v>
      </c>
      <c r="F17" s="35"/>
      <c r="G17" s="35"/>
      <c r="H17" s="35"/>
      <c r="I17" s="35"/>
      <c r="J17" s="35"/>
      <c r="K17" s="35"/>
      <c r="L17" s="3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47.25">
      <c r="A18" s="26"/>
      <c r="B18" s="93" t="s">
        <v>432</v>
      </c>
      <c r="C18" s="75"/>
      <c r="D18" s="75">
        <v>38735</v>
      </c>
      <c r="E18" s="75">
        <v>2566</v>
      </c>
      <c r="F18" s="35"/>
      <c r="G18" s="35">
        <v>76</v>
      </c>
      <c r="H18" s="35"/>
      <c r="I18" s="35"/>
      <c r="J18" s="35"/>
      <c r="K18" s="35"/>
      <c r="L18" s="3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1.5">
      <c r="A19" s="26"/>
      <c r="B19" s="93" t="s">
        <v>433</v>
      </c>
      <c r="C19" s="75">
        <v>640</v>
      </c>
      <c r="D19" s="75">
        <v>78886</v>
      </c>
      <c r="E19" s="75">
        <v>12178</v>
      </c>
      <c r="F19" s="35"/>
      <c r="G19" s="35"/>
      <c r="H19" s="35"/>
      <c r="I19" s="35"/>
      <c r="J19" s="35"/>
      <c r="K19" s="35"/>
      <c r="L19" s="3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1.5">
      <c r="A20" s="26"/>
      <c r="B20" s="93" t="s">
        <v>46</v>
      </c>
      <c r="C20" s="75">
        <v>483</v>
      </c>
      <c r="D20" s="75">
        <v>109645</v>
      </c>
      <c r="E20" s="75">
        <v>11903</v>
      </c>
      <c r="F20" s="35"/>
      <c r="G20" s="35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47.25">
      <c r="A21" s="26"/>
      <c r="B21" s="93" t="s">
        <v>434</v>
      </c>
      <c r="C21" s="75">
        <v>297</v>
      </c>
      <c r="D21" s="75">
        <v>42331</v>
      </c>
      <c r="E21" s="75">
        <v>4512</v>
      </c>
      <c r="F21" s="35"/>
      <c r="G21" s="35"/>
      <c r="H21" s="35"/>
      <c r="I21" s="35"/>
      <c r="J21" s="35"/>
      <c r="K21" s="35"/>
      <c r="L21" s="3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47.25">
      <c r="A22" s="26"/>
      <c r="B22" s="93" t="s">
        <v>435</v>
      </c>
      <c r="C22" s="75">
        <v>315</v>
      </c>
      <c r="D22" s="75">
        <v>40463</v>
      </c>
      <c r="E22" s="75">
        <v>3599</v>
      </c>
      <c r="F22" s="35"/>
      <c r="G22" s="35"/>
      <c r="H22" s="35"/>
      <c r="I22" s="35"/>
      <c r="J22" s="35"/>
      <c r="K22" s="35"/>
      <c r="L22" s="3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7.25">
      <c r="A23" s="26"/>
      <c r="B23" s="93" t="s">
        <v>436</v>
      </c>
      <c r="C23" s="75">
        <v>391</v>
      </c>
      <c r="D23" s="75">
        <v>51116</v>
      </c>
      <c r="E23" s="75">
        <v>8012</v>
      </c>
      <c r="F23" s="35"/>
      <c r="G23" s="35"/>
      <c r="H23" s="35"/>
      <c r="I23" s="35"/>
      <c r="J23" s="35"/>
      <c r="K23" s="35"/>
      <c r="L23" s="3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47.25">
      <c r="A24" s="26"/>
      <c r="B24" s="93" t="s">
        <v>437</v>
      </c>
      <c r="C24" s="75">
        <v>363</v>
      </c>
      <c r="D24" s="75">
        <v>35214</v>
      </c>
      <c r="E24" s="75">
        <v>4557</v>
      </c>
      <c r="F24" s="35"/>
      <c r="G24" s="35"/>
      <c r="H24" s="35"/>
      <c r="I24" s="35"/>
      <c r="J24" s="35"/>
      <c r="K24" s="35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47.25">
      <c r="A25" s="26"/>
      <c r="B25" s="93" t="s">
        <v>438</v>
      </c>
      <c r="C25" s="75">
        <v>212</v>
      </c>
      <c r="D25" s="75">
        <v>15855</v>
      </c>
      <c r="E25" s="75">
        <v>5206</v>
      </c>
      <c r="F25" s="35"/>
      <c r="G25" s="35"/>
      <c r="H25" s="35"/>
      <c r="I25" s="35"/>
      <c r="J25" s="35"/>
      <c r="K25" s="35"/>
      <c r="L25" s="3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47.25">
      <c r="A26" s="26"/>
      <c r="B26" s="93" t="s">
        <v>439</v>
      </c>
      <c r="C26" s="75">
        <v>488</v>
      </c>
      <c r="D26" s="75">
        <v>54022</v>
      </c>
      <c r="E26" s="75">
        <v>16170</v>
      </c>
      <c r="F26" s="35"/>
      <c r="G26" s="35"/>
      <c r="H26" s="35">
        <v>2.501</v>
      </c>
      <c r="I26" s="35"/>
      <c r="J26" s="35"/>
      <c r="K26" s="35"/>
      <c r="L26" s="3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31.5">
      <c r="A27" s="26"/>
      <c r="B27" s="93" t="s">
        <v>440</v>
      </c>
      <c r="C27" s="75">
        <v>715</v>
      </c>
      <c r="D27" s="75">
        <v>51252</v>
      </c>
      <c r="E27" s="75">
        <v>20301</v>
      </c>
      <c r="F27" s="35"/>
      <c r="G27" s="35"/>
      <c r="H27" s="35"/>
      <c r="I27" s="35"/>
      <c r="J27" s="35"/>
      <c r="K27" s="35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1.5">
      <c r="A28" s="26"/>
      <c r="B28" s="93" t="s">
        <v>47</v>
      </c>
      <c r="C28" s="75">
        <v>442</v>
      </c>
      <c r="D28" s="75">
        <v>52833</v>
      </c>
      <c r="E28" s="75">
        <v>7323</v>
      </c>
      <c r="F28" s="35"/>
      <c r="G28" s="35"/>
      <c r="H28" s="35"/>
      <c r="I28" s="35"/>
      <c r="J28" s="35"/>
      <c r="K28" s="35"/>
      <c r="L28" s="3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47.25">
      <c r="A29" s="26"/>
      <c r="B29" s="93" t="s">
        <v>441</v>
      </c>
      <c r="C29" s="75">
        <v>406</v>
      </c>
      <c r="D29" s="75">
        <v>76934</v>
      </c>
      <c r="E29" s="75">
        <v>8452</v>
      </c>
      <c r="F29" s="35"/>
      <c r="G29" s="35"/>
      <c r="H29" s="35"/>
      <c r="I29" s="35"/>
      <c r="J29" s="35"/>
      <c r="K29" s="35"/>
      <c r="L29" s="3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1.5">
      <c r="A30" s="26"/>
      <c r="B30" s="93" t="s">
        <v>384</v>
      </c>
      <c r="C30" s="75">
        <v>812</v>
      </c>
      <c r="D30" s="75">
        <v>155984</v>
      </c>
      <c r="E30" s="75">
        <v>42656</v>
      </c>
      <c r="F30" s="35"/>
      <c r="G30" s="35"/>
      <c r="H30" s="35"/>
      <c r="I30" s="35"/>
      <c r="J30" s="35"/>
      <c r="K30" s="35"/>
      <c r="L30" s="3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47.25">
      <c r="A31" s="26"/>
      <c r="B31" s="93" t="s">
        <v>48</v>
      </c>
      <c r="C31" s="75">
        <v>500</v>
      </c>
      <c r="D31" s="75">
        <v>90230</v>
      </c>
      <c r="E31" s="75">
        <v>15634</v>
      </c>
      <c r="F31" s="35"/>
      <c r="G31" s="35"/>
      <c r="H31" s="35"/>
      <c r="I31" s="35"/>
      <c r="J31" s="35"/>
      <c r="K31" s="35"/>
      <c r="L31" s="3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47.25">
      <c r="A32" s="26"/>
      <c r="B32" s="93" t="s">
        <v>442</v>
      </c>
      <c r="C32" s="75">
        <v>526</v>
      </c>
      <c r="D32" s="75">
        <v>41265</v>
      </c>
      <c r="E32" s="75">
        <v>5963</v>
      </c>
      <c r="F32" s="35"/>
      <c r="G32" s="35"/>
      <c r="H32" s="35"/>
      <c r="I32" s="35"/>
      <c r="J32" s="35"/>
      <c r="K32" s="35"/>
      <c r="L32" s="3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47.25">
      <c r="A33" s="26"/>
      <c r="B33" s="93" t="s">
        <v>333</v>
      </c>
      <c r="C33" s="75">
        <v>317</v>
      </c>
      <c r="D33" s="75">
        <v>28546</v>
      </c>
      <c r="E33" s="75">
        <v>30562</v>
      </c>
      <c r="F33" s="35"/>
      <c r="G33" s="35"/>
      <c r="H33" s="35">
        <v>5.001</v>
      </c>
      <c r="I33" s="35">
        <v>4609.929</v>
      </c>
      <c r="J33" s="35">
        <v>4079.254</v>
      </c>
      <c r="K33" s="35"/>
      <c r="L33" s="3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47.25">
      <c r="A34" s="26"/>
      <c r="B34" s="93" t="s">
        <v>334</v>
      </c>
      <c r="C34" s="75">
        <v>784</v>
      </c>
      <c r="D34" s="75">
        <v>104386</v>
      </c>
      <c r="E34" s="75">
        <v>36756</v>
      </c>
      <c r="F34" s="35"/>
      <c r="G34" s="35"/>
      <c r="H34" s="35"/>
      <c r="I34" s="35">
        <v>12056.738</v>
      </c>
      <c r="J34" s="35">
        <v>58.275</v>
      </c>
      <c r="K34" s="35"/>
      <c r="L34" s="3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3">
      <c r="A35" s="26"/>
      <c r="B35" s="93" t="s">
        <v>335</v>
      </c>
      <c r="C35" s="75">
        <v>411</v>
      </c>
      <c r="D35" s="75">
        <v>38193</v>
      </c>
      <c r="E35" s="75">
        <v>1890</v>
      </c>
      <c r="F35" s="35"/>
      <c r="G35" s="35"/>
      <c r="H35" s="35">
        <v>5.001</v>
      </c>
      <c r="I35" s="35">
        <v>5319.149</v>
      </c>
      <c r="J35" s="35">
        <v>11.655</v>
      </c>
      <c r="K35" s="35"/>
      <c r="L35" s="3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47.25">
      <c r="A36" s="26"/>
      <c r="B36" s="93" t="s">
        <v>336</v>
      </c>
      <c r="C36" s="75">
        <v>565</v>
      </c>
      <c r="D36" s="75">
        <v>56198</v>
      </c>
      <c r="E36" s="75">
        <v>28392</v>
      </c>
      <c r="F36" s="35"/>
      <c r="G36" s="35"/>
      <c r="H36" s="35"/>
      <c r="I36" s="35">
        <v>4113.475</v>
      </c>
      <c r="J36" s="35"/>
      <c r="K36" s="35"/>
      <c r="L36" s="3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47.25">
      <c r="A37" s="26"/>
      <c r="B37" s="93" t="s">
        <v>337</v>
      </c>
      <c r="C37" s="75">
        <v>294</v>
      </c>
      <c r="D37" s="75">
        <v>23057</v>
      </c>
      <c r="E37" s="75">
        <v>5773</v>
      </c>
      <c r="F37" s="35"/>
      <c r="G37" s="35"/>
      <c r="H37" s="35">
        <v>1.875</v>
      </c>
      <c r="I37" s="35">
        <v>1170.213</v>
      </c>
      <c r="J37" s="35">
        <v>320.513</v>
      </c>
      <c r="K37" s="35"/>
      <c r="L37" s="3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78.75">
      <c r="A38" s="26"/>
      <c r="B38" s="93" t="s">
        <v>338</v>
      </c>
      <c r="C38" s="75">
        <v>254</v>
      </c>
      <c r="D38" s="75">
        <v>65194</v>
      </c>
      <c r="E38" s="75">
        <v>31641</v>
      </c>
      <c r="F38" s="35"/>
      <c r="G38" s="35"/>
      <c r="H38" s="35"/>
      <c r="I38" s="35">
        <v>354.61</v>
      </c>
      <c r="J38" s="35"/>
      <c r="K38" s="35"/>
      <c r="L38" s="3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47.25">
      <c r="A39" s="26"/>
      <c r="B39" s="93" t="s">
        <v>339</v>
      </c>
      <c r="C39" s="75">
        <v>226</v>
      </c>
      <c r="D39" s="75">
        <v>34690</v>
      </c>
      <c r="E39" s="75">
        <v>2998</v>
      </c>
      <c r="F39" s="35"/>
      <c r="G39" s="35"/>
      <c r="H39" s="35">
        <v>31.258</v>
      </c>
      <c r="I39" s="35">
        <v>3546.099</v>
      </c>
      <c r="J39" s="35">
        <v>174.825</v>
      </c>
      <c r="K39" s="35"/>
      <c r="L39" s="3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47.25">
      <c r="A40" s="26"/>
      <c r="B40" s="93" t="s">
        <v>340</v>
      </c>
      <c r="C40" s="75">
        <v>525</v>
      </c>
      <c r="D40" s="75">
        <v>67762</v>
      </c>
      <c r="E40" s="75">
        <v>29720</v>
      </c>
      <c r="F40" s="35"/>
      <c r="G40" s="35"/>
      <c r="H40" s="35">
        <v>11.128</v>
      </c>
      <c r="I40" s="35">
        <v>9219.858</v>
      </c>
      <c r="J40" s="35">
        <v>40.793</v>
      </c>
      <c r="K40" s="35"/>
      <c r="L40" s="3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3">
      <c r="A41" s="26"/>
      <c r="B41" s="93" t="s">
        <v>341</v>
      </c>
      <c r="C41" s="75">
        <v>619</v>
      </c>
      <c r="D41" s="75">
        <v>79719</v>
      </c>
      <c r="E41" s="75">
        <v>13887</v>
      </c>
      <c r="F41" s="35"/>
      <c r="G41" s="35"/>
      <c r="H41" s="35">
        <v>52.513</v>
      </c>
      <c r="I41" s="35">
        <v>5319.149</v>
      </c>
      <c r="J41" s="35">
        <v>699.301</v>
      </c>
      <c r="K41" s="35"/>
      <c r="L41" s="3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47.25">
      <c r="A42" s="26"/>
      <c r="B42" s="93" t="s">
        <v>342</v>
      </c>
      <c r="C42" s="75">
        <v>887</v>
      </c>
      <c r="D42" s="75">
        <v>77620</v>
      </c>
      <c r="E42" s="75">
        <v>21634</v>
      </c>
      <c r="F42" s="35"/>
      <c r="G42" s="35"/>
      <c r="H42" s="35"/>
      <c r="I42" s="35">
        <v>7092.199</v>
      </c>
      <c r="J42" s="35">
        <v>5.828</v>
      </c>
      <c r="K42" s="35"/>
      <c r="L42" s="3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47.25">
      <c r="A43" s="26"/>
      <c r="B43" s="93" t="s">
        <v>343</v>
      </c>
      <c r="C43" s="75">
        <v>489</v>
      </c>
      <c r="D43" s="75">
        <v>45434</v>
      </c>
      <c r="E43" s="75">
        <v>17284</v>
      </c>
      <c r="F43" s="35"/>
      <c r="G43" s="35"/>
      <c r="H43" s="35"/>
      <c r="I43" s="35">
        <v>5319.149</v>
      </c>
      <c r="J43" s="35">
        <v>11.655</v>
      </c>
      <c r="K43" s="35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47.25">
      <c r="A44" s="26"/>
      <c r="B44" s="93" t="s">
        <v>344</v>
      </c>
      <c r="C44" s="75"/>
      <c r="D44" s="75">
        <v>57042</v>
      </c>
      <c r="E44" s="75">
        <v>1583</v>
      </c>
      <c r="F44" s="35"/>
      <c r="G44" s="35">
        <v>314</v>
      </c>
      <c r="H44" s="35"/>
      <c r="I44" s="35">
        <v>354.61</v>
      </c>
      <c r="J44" s="35">
        <v>1456.876</v>
      </c>
      <c r="K44" s="35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78.75">
      <c r="A45" s="26"/>
      <c r="B45" s="93" t="s">
        <v>345</v>
      </c>
      <c r="C45" s="75">
        <v>181</v>
      </c>
      <c r="D45" s="75">
        <v>56401</v>
      </c>
      <c r="E45" s="75">
        <v>1888</v>
      </c>
      <c r="F45" s="35"/>
      <c r="G45" s="35">
        <v>54</v>
      </c>
      <c r="H45" s="35">
        <v>1.25</v>
      </c>
      <c r="I45" s="35">
        <v>19148.936</v>
      </c>
      <c r="J45" s="35">
        <v>116.55</v>
      </c>
      <c r="K45" s="35"/>
      <c r="L45" s="35">
        <v>6.085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47.25">
      <c r="A46" s="26"/>
      <c r="B46" s="93" t="s">
        <v>346</v>
      </c>
      <c r="C46" s="75">
        <v>257</v>
      </c>
      <c r="D46" s="75">
        <v>55904</v>
      </c>
      <c r="E46" s="75">
        <v>3713</v>
      </c>
      <c r="F46" s="35"/>
      <c r="G46" s="35"/>
      <c r="H46" s="35"/>
      <c r="I46" s="35">
        <v>354.61</v>
      </c>
      <c r="J46" s="35"/>
      <c r="K46" s="35"/>
      <c r="L46" s="3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47.25">
      <c r="A47" s="26"/>
      <c r="B47" s="93" t="s">
        <v>347</v>
      </c>
      <c r="C47" s="75">
        <v>622</v>
      </c>
      <c r="D47" s="75">
        <v>55667</v>
      </c>
      <c r="E47" s="75">
        <v>10380</v>
      </c>
      <c r="F47" s="35"/>
      <c r="G47" s="35"/>
      <c r="H47" s="35"/>
      <c r="I47" s="35">
        <v>6205.674</v>
      </c>
      <c r="J47" s="35"/>
      <c r="K47" s="35"/>
      <c r="L47" s="3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47.25">
      <c r="A48" s="26"/>
      <c r="B48" s="93" t="s">
        <v>348</v>
      </c>
      <c r="C48" s="75">
        <v>604</v>
      </c>
      <c r="D48" s="75">
        <v>40038</v>
      </c>
      <c r="E48" s="75">
        <v>20354</v>
      </c>
      <c r="F48" s="35"/>
      <c r="G48" s="35"/>
      <c r="H48" s="35"/>
      <c r="I48" s="35">
        <v>8156.028</v>
      </c>
      <c r="J48" s="35"/>
      <c r="K48" s="35"/>
      <c r="L48" s="3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47.25">
      <c r="A49" s="26"/>
      <c r="B49" s="93" t="s">
        <v>349</v>
      </c>
      <c r="C49" s="75">
        <v>824</v>
      </c>
      <c r="D49" s="75">
        <v>100343</v>
      </c>
      <c r="E49" s="75">
        <v>12144</v>
      </c>
      <c r="F49" s="35"/>
      <c r="G49" s="35"/>
      <c r="H49" s="35"/>
      <c r="I49" s="35">
        <v>8510.638</v>
      </c>
      <c r="J49" s="35">
        <v>87.413</v>
      </c>
      <c r="K49" s="35"/>
      <c r="L49" s="3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47.25">
      <c r="A50" s="26"/>
      <c r="B50" s="93" t="s">
        <v>350</v>
      </c>
      <c r="C50" s="75">
        <v>558</v>
      </c>
      <c r="D50" s="75">
        <v>105683</v>
      </c>
      <c r="E50" s="75">
        <v>17767</v>
      </c>
      <c r="F50" s="35"/>
      <c r="G50" s="35"/>
      <c r="H50" s="35">
        <v>15.629</v>
      </c>
      <c r="I50" s="35">
        <v>8865.248</v>
      </c>
      <c r="J50" s="35">
        <v>291.375</v>
      </c>
      <c r="K50" s="35"/>
      <c r="L50" s="3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47.25">
      <c r="A51" s="26"/>
      <c r="B51" s="93" t="s">
        <v>351</v>
      </c>
      <c r="C51" s="75">
        <v>745</v>
      </c>
      <c r="D51" s="75">
        <v>122291</v>
      </c>
      <c r="E51" s="75">
        <v>6054</v>
      </c>
      <c r="F51" s="35"/>
      <c r="G51" s="35"/>
      <c r="H51" s="35">
        <v>306.327</v>
      </c>
      <c r="I51" s="35">
        <v>18085.106</v>
      </c>
      <c r="J51" s="35"/>
      <c r="K51" s="35"/>
      <c r="L51" s="3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47.25">
      <c r="A52" s="26"/>
      <c r="B52" s="93" t="s">
        <v>352</v>
      </c>
      <c r="C52" s="75">
        <v>808</v>
      </c>
      <c r="D52" s="75">
        <v>58838</v>
      </c>
      <c r="E52" s="75">
        <v>18262</v>
      </c>
      <c r="F52" s="35"/>
      <c r="G52" s="35"/>
      <c r="H52" s="35"/>
      <c r="I52" s="35">
        <v>7801.418</v>
      </c>
      <c r="J52" s="35">
        <v>1048.951</v>
      </c>
      <c r="K52" s="35"/>
      <c r="L52" s="3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47.25">
      <c r="A53" s="26"/>
      <c r="B53" s="93" t="s">
        <v>353</v>
      </c>
      <c r="C53" s="75">
        <v>738</v>
      </c>
      <c r="D53" s="75">
        <v>82713</v>
      </c>
      <c r="E53" s="75">
        <v>6407</v>
      </c>
      <c r="F53" s="35"/>
      <c r="G53" s="35"/>
      <c r="H53" s="35"/>
      <c r="I53" s="35"/>
      <c r="J53" s="35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31.5">
      <c r="A54" s="26"/>
      <c r="B54" s="94" t="s">
        <v>293</v>
      </c>
      <c r="C54" s="35">
        <v>37.76</v>
      </c>
      <c r="D54" s="35">
        <v>1300</v>
      </c>
      <c r="E54" s="35"/>
      <c r="F54" s="35"/>
      <c r="G54" s="35"/>
      <c r="H54" s="35">
        <v>8.627</v>
      </c>
      <c r="I54" s="35"/>
      <c r="J54" s="35"/>
      <c r="K54" s="35"/>
      <c r="L54" s="3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1.5">
      <c r="A55" s="26" t="s">
        <v>194</v>
      </c>
      <c r="B55" s="93" t="s">
        <v>206</v>
      </c>
      <c r="C55" s="35">
        <f>SUM(C56:C60)</f>
        <v>6603.32</v>
      </c>
      <c r="D55" s="35">
        <f>SUM(D56:D60)</f>
        <v>2139508.655</v>
      </c>
      <c r="E55" s="35">
        <f>SUM(E56:E60)</f>
        <v>273381.652</v>
      </c>
      <c r="F55" s="35">
        <f>SUM(F56+F57)</f>
        <v>104718.6147</v>
      </c>
      <c r="G55" s="35">
        <f>SUM(G56:G60)</f>
        <v>0</v>
      </c>
      <c r="H55" s="35">
        <f>SUM(H56:H60)</f>
        <v>590.0699999999999</v>
      </c>
      <c r="I55" s="35">
        <f>SUM(I56:I60)</f>
        <v>283050</v>
      </c>
      <c r="J55" s="35">
        <f>SUM(J56:J60)</f>
        <v>15640.126</v>
      </c>
      <c r="K55" s="35">
        <f>SUM(K56:K60)</f>
        <v>26986.801</v>
      </c>
      <c r="L55" s="3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1.5">
      <c r="A56" s="26"/>
      <c r="B56" s="93" t="s">
        <v>88</v>
      </c>
      <c r="C56" s="35">
        <v>3754</v>
      </c>
      <c r="D56" s="35">
        <v>1393195.667</v>
      </c>
      <c r="E56" s="35">
        <v>191964</v>
      </c>
      <c r="F56" s="35">
        <v>71987.013</v>
      </c>
      <c r="G56" s="35"/>
      <c r="H56" s="35">
        <v>313</v>
      </c>
      <c r="I56" s="35">
        <v>170833</v>
      </c>
      <c r="J56" s="35">
        <v>10526</v>
      </c>
      <c r="K56" s="35">
        <v>8621</v>
      </c>
      <c r="L56" s="6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7.25">
      <c r="A57" s="26"/>
      <c r="B57" s="93" t="s">
        <v>443</v>
      </c>
      <c r="C57" s="35">
        <v>1205.891</v>
      </c>
      <c r="D57" s="35">
        <v>325157.143</v>
      </c>
      <c r="E57" s="35">
        <v>34472.43</v>
      </c>
      <c r="F57" s="35">
        <v>32731.6017</v>
      </c>
      <c r="G57" s="35"/>
      <c r="H57" s="35">
        <v>50</v>
      </c>
      <c r="I57" s="35">
        <v>50134</v>
      </c>
      <c r="J57" s="35">
        <v>2907</v>
      </c>
      <c r="K57" s="35">
        <v>17500</v>
      </c>
      <c r="L57" s="6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7.25">
      <c r="A58" s="26"/>
      <c r="B58" s="93" t="s">
        <v>94</v>
      </c>
      <c r="C58" s="35">
        <v>1207</v>
      </c>
      <c r="D58" s="35">
        <v>296561.905</v>
      </c>
      <c r="E58" s="35">
        <v>36000</v>
      </c>
      <c r="F58" s="35"/>
      <c r="G58" s="35"/>
      <c r="H58" s="35">
        <v>151</v>
      </c>
      <c r="I58" s="35">
        <v>20365</v>
      </c>
      <c r="J58" s="35">
        <v>1333</v>
      </c>
      <c r="K58" s="35"/>
      <c r="L58" s="6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7.25">
      <c r="A59" s="26"/>
      <c r="B59" s="93" t="s">
        <v>95</v>
      </c>
      <c r="C59" s="35">
        <v>152.81</v>
      </c>
      <c r="D59" s="35">
        <v>27666.667</v>
      </c>
      <c r="E59" s="35">
        <v>1850.816</v>
      </c>
      <c r="F59" s="35"/>
      <c r="G59" s="35"/>
      <c r="H59" s="35"/>
      <c r="I59" s="35"/>
      <c r="J59" s="35"/>
      <c r="K59" s="35"/>
      <c r="L59" s="6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1.5">
      <c r="A60" s="26"/>
      <c r="B60" s="93" t="s">
        <v>96</v>
      </c>
      <c r="C60" s="35">
        <v>283.619</v>
      </c>
      <c r="D60" s="35">
        <v>96927.273</v>
      </c>
      <c r="E60" s="35">
        <v>9094.406</v>
      </c>
      <c r="F60" s="35"/>
      <c r="G60" s="35"/>
      <c r="H60" s="35">
        <v>76.07</v>
      </c>
      <c r="I60" s="35">
        <v>41718</v>
      </c>
      <c r="J60" s="35">
        <v>874.126</v>
      </c>
      <c r="K60" s="35">
        <v>865.801</v>
      </c>
      <c r="L60" s="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36"/>
      <c r="B61" s="95"/>
      <c r="C61" s="38"/>
      <c r="D61" s="38"/>
      <c r="E61" s="39"/>
      <c r="F61" s="38"/>
      <c r="G61" s="38"/>
      <c r="H61" s="38"/>
      <c r="I61" s="38"/>
      <c r="J61" s="38"/>
      <c r="K61" s="38"/>
      <c r="L61" s="3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36"/>
      <c r="B62" s="95"/>
      <c r="C62" s="38"/>
      <c r="D62" s="38"/>
      <c r="E62" s="39"/>
      <c r="F62" s="38"/>
      <c r="G62" s="38"/>
      <c r="H62" s="38"/>
      <c r="I62" s="38"/>
      <c r="J62" s="38"/>
      <c r="K62" s="38"/>
      <c r="L62" s="3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8">
      <c r="A63" s="56"/>
      <c r="B63" s="96" t="s">
        <v>207</v>
      </c>
      <c r="C63" s="57"/>
      <c r="D63" s="57"/>
      <c r="E63" s="57"/>
      <c r="F63" s="57"/>
      <c r="G63" s="57"/>
      <c r="H63" s="55"/>
      <c r="I63" s="57"/>
      <c r="J63" s="57" t="s">
        <v>232</v>
      </c>
      <c r="K63" s="40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3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>
      <c r="A65" s="36"/>
      <c r="B65" s="9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</sheetData>
  <mergeCells count="7">
    <mergeCell ref="J2:L3"/>
    <mergeCell ref="C6:I7"/>
    <mergeCell ref="H9:L9"/>
    <mergeCell ref="A10:A12"/>
    <mergeCell ref="C10:G10"/>
    <mergeCell ref="H10:L10"/>
    <mergeCell ref="B10:B12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3" sqref="D13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2:46" ht="18">
      <c r="B1" s="37"/>
      <c r="J1" s="55" t="s">
        <v>54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53" t="s">
        <v>200</v>
      </c>
      <c r="K2" s="154"/>
      <c r="L2" s="15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54"/>
      <c r="K3" s="154"/>
      <c r="L3" s="1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100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4:46" ht="17.25">
      <c r="D5" s="152" t="s">
        <v>201</v>
      </c>
      <c r="E5" s="152"/>
      <c r="F5" s="152"/>
      <c r="G5" s="1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56" t="s">
        <v>53</v>
      </c>
      <c r="D6" s="156"/>
      <c r="E6" s="156"/>
      <c r="F6" s="156"/>
      <c r="G6" s="156"/>
      <c r="H6" s="156"/>
      <c r="I6" s="15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56"/>
      <c r="D7" s="156"/>
      <c r="E7" s="156"/>
      <c r="F7" s="156"/>
      <c r="G7" s="156"/>
      <c r="H7" s="156"/>
      <c r="I7" s="1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34" t="s">
        <v>202</v>
      </c>
      <c r="K9" s="134"/>
      <c r="L9" s="1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58" t="s">
        <v>101</v>
      </c>
      <c r="B10" s="161" t="s">
        <v>108</v>
      </c>
      <c r="C10" s="164" t="s">
        <v>102</v>
      </c>
      <c r="D10" s="165"/>
      <c r="E10" s="165"/>
      <c r="F10" s="165"/>
      <c r="G10" s="166"/>
      <c r="H10" s="164" t="s">
        <v>103</v>
      </c>
      <c r="I10" s="165"/>
      <c r="J10" s="165"/>
      <c r="K10" s="165"/>
      <c r="L10" s="1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59"/>
      <c r="B11" s="132"/>
      <c r="C11" s="11" t="s">
        <v>196</v>
      </c>
      <c r="D11" s="11" t="s">
        <v>197</v>
      </c>
      <c r="E11" s="11" t="s">
        <v>292</v>
      </c>
      <c r="F11" s="11" t="s">
        <v>199</v>
      </c>
      <c r="G11" s="11" t="s">
        <v>107</v>
      </c>
      <c r="H11" s="11" t="s">
        <v>312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60"/>
      <c r="B12" s="133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130</v>
      </c>
      <c r="B13" s="42" t="s">
        <v>121</v>
      </c>
      <c r="C13" s="29">
        <f>C14+C15+C16</f>
        <v>352.8</v>
      </c>
      <c r="D13" s="29">
        <f>D14+D15+D16</f>
        <v>105182</v>
      </c>
      <c r="E13" s="29">
        <f>E14+E15+E16</f>
        <v>3740</v>
      </c>
      <c r="F13" s="29"/>
      <c r="G13" s="29"/>
      <c r="H13" s="29"/>
      <c r="I13" s="29"/>
      <c r="J13" s="29"/>
      <c r="K13" s="29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41"/>
      <c r="B14" s="42" t="s">
        <v>210</v>
      </c>
      <c r="C14" s="29">
        <v>222.8</v>
      </c>
      <c r="D14" s="29">
        <v>53990</v>
      </c>
      <c r="E14" s="29">
        <v>2707</v>
      </c>
      <c r="F14" s="29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69">
      <c r="A15" s="41"/>
      <c r="B15" s="42" t="s">
        <v>213</v>
      </c>
      <c r="C15" s="29">
        <v>113</v>
      </c>
      <c r="D15" s="29">
        <v>31361</v>
      </c>
      <c r="E15" s="29">
        <v>883</v>
      </c>
      <c r="F15" s="29"/>
      <c r="G15" s="29"/>
      <c r="H15" s="29"/>
      <c r="I15" s="29"/>
      <c r="J15" s="29"/>
      <c r="K15" s="29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4.5">
      <c r="A16" s="41"/>
      <c r="B16" s="42" t="s">
        <v>321</v>
      </c>
      <c r="C16" s="29">
        <v>17</v>
      </c>
      <c r="D16" s="29">
        <v>19831</v>
      </c>
      <c r="E16" s="29">
        <v>150</v>
      </c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4.5">
      <c r="A17" s="41" t="s">
        <v>106</v>
      </c>
      <c r="B17" s="42" t="s">
        <v>214</v>
      </c>
      <c r="C17" s="29">
        <f aca="true" t="shared" si="0" ref="C17:L17">SUM(C18:C48)</f>
        <v>16479.82</v>
      </c>
      <c r="D17" s="29">
        <f t="shared" si="0"/>
        <v>1604613</v>
      </c>
      <c r="E17" s="29">
        <f t="shared" si="0"/>
        <v>340832</v>
      </c>
      <c r="F17" s="29">
        <f t="shared" si="0"/>
        <v>0</v>
      </c>
      <c r="G17" s="29">
        <f t="shared" si="0"/>
        <v>0</v>
      </c>
      <c r="H17" s="29">
        <f t="shared" si="0"/>
        <v>193.85</v>
      </c>
      <c r="I17" s="29">
        <f t="shared" si="0"/>
        <v>75099</v>
      </c>
      <c r="J17" s="29">
        <f t="shared" si="0"/>
        <v>4288.89</v>
      </c>
      <c r="K17" s="29">
        <f t="shared" si="0"/>
        <v>0</v>
      </c>
      <c r="L17" s="29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/>
      <c r="B18" s="42" t="s">
        <v>86</v>
      </c>
      <c r="C18" s="29">
        <v>414.33</v>
      </c>
      <c r="D18" s="29">
        <v>68000</v>
      </c>
      <c r="E18" s="29">
        <v>12117</v>
      </c>
      <c r="F18" s="29"/>
      <c r="G18" s="29"/>
      <c r="H18" s="29"/>
      <c r="I18" s="29"/>
      <c r="J18" s="29"/>
      <c r="K18" s="29"/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42" t="s">
        <v>446</v>
      </c>
      <c r="C19" s="29">
        <v>493.51</v>
      </c>
      <c r="D19" s="29">
        <v>44000</v>
      </c>
      <c r="E19" s="29">
        <v>7458</v>
      </c>
      <c r="F19" s="29"/>
      <c r="G19" s="29"/>
      <c r="H19" s="29"/>
      <c r="I19" s="29"/>
      <c r="J19" s="29"/>
      <c r="K19" s="29"/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42" t="s">
        <v>509</v>
      </c>
      <c r="C20" s="29">
        <v>483.77</v>
      </c>
      <c r="D20" s="29">
        <v>38400</v>
      </c>
      <c r="E20" s="29">
        <v>3100</v>
      </c>
      <c r="F20" s="29"/>
      <c r="G20" s="29"/>
      <c r="H20" s="29"/>
      <c r="I20" s="29"/>
      <c r="J20" s="29"/>
      <c r="K20" s="29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4.5">
      <c r="A21" s="41"/>
      <c r="B21" s="42" t="s">
        <v>85</v>
      </c>
      <c r="C21" s="29">
        <v>329.98</v>
      </c>
      <c r="D21" s="29">
        <v>46000</v>
      </c>
      <c r="E21" s="29">
        <v>8950</v>
      </c>
      <c r="F21" s="29"/>
      <c r="G21" s="29"/>
      <c r="H21" s="29"/>
      <c r="I21" s="29"/>
      <c r="J21" s="29"/>
      <c r="K21" s="29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42" t="s">
        <v>508</v>
      </c>
      <c r="C22" s="29">
        <v>330.26</v>
      </c>
      <c r="D22" s="29">
        <v>48800</v>
      </c>
      <c r="E22" s="29">
        <v>9802</v>
      </c>
      <c r="F22" s="29"/>
      <c r="G22" s="29"/>
      <c r="H22" s="29"/>
      <c r="I22" s="29"/>
      <c r="J22" s="29"/>
      <c r="K22" s="29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42" t="s">
        <v>507</v>
      </c>
      <c r="C23" s="29">
        <v>493.8</v>
      </c>
      <c r="D23" s="29">
        <v>55300</v>
      </c>
      <c r="E23" s="29">
        <v>7610</v>
      </c>
      <c r="F23" s="29"/>
      <c r="G23" s="29"/>
      <c r="H23" s="29">
        <v>4.76</v>
      </c>
      <c r="I23" s="29">
        <v>156</v>
      </c>
      <c r="J23" s="29">
        <v>80</v>
      </c>
      <c r="K23" s="29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42" t="s">
        <v>506</v>
      </c>
      <c r="C24" s="29">
        <v>354.68</v>
      </c>
      <c r="D24" s="29">
        <v>53000</v>
      </c>
      <c r="E24" s="29">
        <v>9444</v>
      </c>
      <c r="F24" s="29"/>
      <c r="G24" s="29"/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42" t="s">
        <v>505</v>
      </c>
      <c r="C25" s="29">
        <v>320.39</v>
      </c>
      <c r="D25" s="29">
        <v>45700</v>
      </c>
      <c r="E25" s="29">
        <v>8620</v>
      </c>
      <c r="F25" s="29"/>
      <c r="G25" s="29"/>
      <c r="H25" s="29">
        <v>8.86</v>
      </c>
      <c r="I25" s="29">
        <v>900</v>
      </c>
      <c r="J25" s="29">
        <v>85</v>
      </c>
      <c r="K25" s="29"/>
      <c r="L25" s="2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42" t="s">
        <v>503</v>
      </c>
      <c r="C26" s="29">
        <v>406</v>
      </c>
      <c r="D26" s="29">
        <v>56600</v>
      </c>
      <c r="E26" s="29">
        <v>8946</v>
      </c>
      <c r="F26" s="29"/>
      <c r="G26" s="29"/>
      <c r="H26" s="29">
        <v>24.56</v>
      </c>
      <c r="I26" s="29">
        <v>1005</v>
      </c>
      <c r="J26" s="29">
        <v>280</v>
      </c>
      <c r="K26" s="29"/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27" t="s">
        <v>502</v>
      </c>
      <c r="C27" s="29">
        <v>330.11</v>
      </c>
      <c r="D27" s="29">
        <v>56000</v>
      </c>
      <c r="E27" s="29">
        <v>9364</v>
      </c>
      <c r="F27" s="29"/>
      <c r="G27" s="29"/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27" t="s">
        <v>501</v>
      </c>
      <c r="C28" s="29">
        <v>468.61</v>
      </c>
      <c r="D28" s="29">
        <v>67000</v>
      </c>
      <c r="E28" s="29">
        <v>8034</v>
      </c>
      <c r="F28" s="29"/>
      <c r="G28" s="29"/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27" t="s">
        <v>444</v>
      </c>
      <c r="C29" s="29">
        <v>600.58</v>
      </c>
      <c r="D29" s="29">
        <v>76000</v>
      </c>
      <c r="E29" s="29">
        <v>20913</v>
      </c>
      <c r="F29" s="29"/>
      <c r="G29" s="29"/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27" t="s">
        <v>500</v>
      </c>
      <c r="C30" s="29">
        <v>623.52</v>
      </c>
      <c r="D30" s="29">
        <v>56000</v>
      </c>
      <c r="E30" s="29">
        <v>21396</v>
      </c>
      <c r="F30" s="29"/>
      <c r="G30" s="29"/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27" t="s">
        <v>445</v>
      </c>
      <c r="C31" s="29">
        <v>410.86</v>
      </c>
      <c r="D31" s="29">
        <v>61060</v>
      </c>
      <c r="E31" s="29">
        <v>22550</v>
      </c>
      <c r="F31" s="29"/>
      <c r="G31" s="29"/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86.25">
      <c r="A32" s="41"/>
      <c r="B32" s="42" t="s">
        <v>354</v>
      </c>
      <c r="C32" s="29">
        <v>758.52</v>
      </c>
      <c r="D32" s="29">
        <v>70608</v>
      </c>
      <c r="E32" s="29">
        <v>27409</v>
      </c>
      <c r="F32" s="29"/>
      <c r="G32" s="29"/>
      <c r="H32" s="29"/>
      <c r="I32" s="29"/>
      <c r="J32" s="29"/>
      <c r="K32" s="29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42" t="s">
        <v>355</v>
      </c>
      <c r="C33" s="29">
        <v>717.01</v>
      </c>
      <c r="D33" s="29">
        <v>54887</v>
      </c>
      <c r="E33" s="29">
        <v>6913</v>
      </c>
      <c r="F33" s="29"/>
      <c r="G33" s="29"/>
      <c r="H33" s="29">
        <v>11.62</v>
      </c>
      <c r="I33" s="29">
        <v>3031</v>
      </c>
      <c r="J33" s="29">
        <v>488.18</v>
      </c>
      <c r="K33" s="29"/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42" t="s">
        <v>356</v>
      </c>
      <c r="C34" s="29">
        <v>600.46</v>
      </c>
      <c r="D34" s="29">
        <v>42177</v>
      </c>
      <c r="E34" s="29">
        <v>4719</v>
      </c>
      <c r="F34" s="29"/>
      <c r="G34" s="29"/>
      <c r="H34" s="29">
        <v>0.91</v>
      </c>
      <c r="I34" s="29"/>
      <c r="J34" s="29"/>
      <c r="K34" s="29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72" customHeight="1">
      <c r="A35" s="41"/>
      <c r="B35" s="42" t="s">
        <v>357</v>
      </c>
      <c r="C35" s="29">
        <v>594.73</v>
      </c>
      <c r="D35" s="29">
        <v>29815</v>
      </c>
      <c r="E35" s="29">
        <v>15420</v>
      </c>
      <c r="F35" s="29"/>
      <c r="G35" s="29"/>
      <c r="H35" s="29"/>
      <c r="I35" s="29"/>
      <c r="J35" s="29"/>
      <c r="K35" s="29"/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42" t="s">
        <v>358</v>
      </c>
      <c r="C36" s="29">
        <v>871.92</v>
      </c>
      <c r="D36" s="29">
        <v>43307</v>
      </c>
      <c r="E36" s="29">
        <v>20449</v>
      </c>
      <c r="F36" s="29"/>
      <c r="G36" s="29"/>
      <c r="H36" s="29"/>
      <c r="I36" s="29"/>
      <c r="J36" s="29"/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03.5">
      <c r="A37" s="41"/>
      <c r="B37" s="42" t="s">
        <v>359</v>
      </c>
      <c r="C37" s="29">
        <v>708.24</v>
      </c>
      <c r="D37" s="29">
        <v>48014</v>
      </c>
      <c r="E37" s="29">
        <v>9033</v>
      </c>
      <c r="F37" s="29"/>
      <c r="G37" s="29"/>
      <c r="H37" s="29"/>
      <c r="I37" s="29">
        <v>1241</v>
      </c>
      <c r="J37" s="29"/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41"/>
      <c r="B38" s="42" t="s">
        <v>360</v>
      </c>
      <c r="C38" s="29">
        <v>855.55</v>
      </c>
      <c r="D38" s="29">
        <v>46296</v>
      </c>
      <c r="E38" s="29">
        <v>7345</v>
      </c>
      <c r="F38" s="29"/>
      <c r="G38" s="29"/>
      <c r="H38" s="29">
        <v>15.81</v>
      </c>
      <c r="I38" s="29"/>
      <c r="J38" s="29">
        <v>126.56</v>
      </c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42" t="s">
        <v>361</v>
      </c>
      <c r="C39" s="29">
        <v>663.01</v>
      </c>
      <c r="D39" s="29">
        <v>38699</v>
      </c>
      <c r="E39" s="29">
        <v>12477</v>
      </c>
      <c r="F39" s="29"/>
      <c r="G39" s="29"/>
      <c r="H39" s="29">
        <v>16.5</v>
      </c>
      <c r="I39" s="29">
        <v>2486</v>
      </c>
      <c r="J39" s="29">
        <v>304.97</v>
      </c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42" t="s">
        <v>362</v>
      </c>
      <c r="C40" s="29">
        <v>796.48</v>
      </c>
      <c r="D40" s="29">
        <v>34811</v>
      </c>
      <c r="E40" s="29">
        <v>9375</v>
      </c>
      <c r="F40" s="29"/>
      <c r="G40" s="29"/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42" t="s">
        <v>363</v>
      </c>
      <c r="C41" s="29">
        <v>531.78</v>
      </c>
      <c r="D41" s="29">
        <v>37635</v>
      </c>
      <c r="E41" s="29">
        <v>9666</v>
      </c>
      <c r="F41" s="29"/>
      <c r="G41" s="29"/>
      <c r="H41" s="29">
        <v>0.8</v>
      </c>
      <c r="I41" s="29">
        <v>181</v>
      </c>
      <c r="J41" s="29">
        <v>252.16</v>
      </c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42" t="s">
        <v>364</v>
      </c>
      <c r="C42" s="29">
        <v>573.3</v>
      </c>
      <c r="D42" s="29">
        <v>37281</v>
      </c>
      <c r="E42" s="29">
        <v>15274</v>
      </c>
      <c r="F42" s="29"/>
      <c r="G42" s="29"/>
      <c r="H42" s="29"/>
      <c r="I42" s="29"/>
      <c r="J42" s="29"/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42" t="s">
        <v>365</v>
      </c>
      <c r="C43" s="29">
        <v>841.09</v>
      </c>
      <c r="D43" s="29">
        <v>72492</v>
      </c>
      <c r="E43" s="29">
        <v>9027</v>
      </c>
      <c r="F43" s="29"/>
      <c r="G43" s="29"/>
      <c r="H43" s="29"/>
      <c r="I43" s="29"/>
      <c r="J43" s="29"/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42" t="s">
        <v>366</v>
      </c>
      <c r="C44" s="29">
        <v>834.12</v>
      </c>
      <c r="D44" s="29">
        <v>84731</v>
      </c>
      <c r="E44" s="29">
        <v>13580</v>
      </c>
      <c r="F44" s="29"/>
      <c r="G44" s="29"/>
      <c r="H44" s="29">
        <v>37.17</v>
      </c>
      <c r="I44" s="29">
        <v>11100</v>
      </c>
      <c r="J44" s="29">
        <v>132.7</v>
      </c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42" t="s">
        <v>367</v>
      </c>
      <c r="C45" s="29">
        <v>856.24</v>
      </c>
      <c r="D45" s="29">
        <v>115000</v>
      </c>
      <c r="E45" s="29">
        <v>16108</v>
      </c>
      <c r="F45" s="29"/>
      <c r="G45" s="29"/>
      <c r="H45" s="29">
        <v>6.09</v>
      </c>
      <c r="I45" s="29">
        <v>9999</v>
      </c>
      <c r="J45" s="29">
        <v>339.32</v>
      </c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7.25" hidden="1">
      <c r="A46" s="41"/>
      <c r="B46" s="4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7.25" hidden="1">
      <c r="A47" s="41"/>
      <c r="B47" s="4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4.5">
      <c r="A48" s="41"/>
      <c r="B48" s="42" t="s">
        <v>215</v>
      </c>
      <c r="C48" s="29">
        <v>216.97</v>
      </c>
      <c r="D48" s="29">
        <v>77000</v>
      </c>
      <c r="E48" s="29">
        <v>5733</v>
      </c>
      <c r="F48" s="29"/>
      <c r="G48" s="29"/>
      <c r="H48" s="29">
        <v>66.77</v>
      </c>
      <c r="I48" s="29">
        <v>45000</v>
      </c>
      <c r="J48" s="29">
        <v>2200</v>
      </c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34.5">
      <c r="A49" s="26" t="s">
        <v>194</v>
      </c>
      <c r="B49" s="27" t="s">
        <v>216</v>
      </c>
      <c r="C49" s="29">
        <f aca="true" t="shared" si="1" ref="C49:J49">C50+C51</f>
        <v>1505.33</v>
      </c>
      <c r="D49" s="29">
        <f t="shared" si="1"/>
        <v>389352</v>
      </c>
      <c r="E49" s="29">
        <f t="shared" si="1"/>
        <v>61480.2</v>
      </c>
      <c r="F49" s="29">
        <f t="shared" si="1"/>
        <v>0</v>
      </c>
      <c r="G49" s="29">
        <f t="shared" si="1"/>
        <v>0</v>
      </c>
      <c r="H49" s="29">
        <f t="shared" si="1"/>
        <v>189.54</v>
      </c>
      <c r="I49" s="29">
        <f t="shared" si="1"/>
        <v>32551</v>
      </c>
      <c r="J49" s="29">
        <f t="shared" si="1"/>
        <v>3088.6</v>
      </c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>
      <c r="A50" s="26"/>
      <c r="B50" s="27" t="s">
        <v>211</v>
      </c>
      <c r="C50" s="29">
        <v>915.23</v>
      </c>
      <c r="D50" s="29">
        <v>275926</v>
      </c>
      <c r="E50" s="29">
        <v>41958</v>
      </c>
      <c r="F50" s="29"/>
      <c r="G50" s="29"/>
      <c r="H50" s="29">
        <v>31.25</v>
      </c>
      <c r="I50" s="29">
        <v>10185</v>
      </c>
      <c r="J50" s="29">
        <v>1165.5</v>
      </c>
      <c r="K50" s="29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34.5">
      <c r="A51" s="26"/>
      <c r="B51" s="27" t="s">
        <v>212</v>
      </c>
      <c r="C51" s="29">
        <v>590.1</v>
      </c>
      <c r="D51" s="29">
        <v>113426</v>
      </c>
      <c r="E51" s="29">
        <v>19522.2</v>
      </c>
      <c r="F51" s="29"/>
      <c r="G51" s="29"/>
      <c r="H51" s="29">
        <v>158.29</v>
      </c>
      <c r="I51" s="29">
        <v>22366</v>
      </c>
      <c r="J51" s="29">
        <v>1923.1</v>
      </c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3:46" ht="17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3"/>
      <c r="B54" s="54" t="s">
        <v>208</v>
      </c>
      <c r="C54" s="55"/>
      <c r="D54" s="55"/>
      <c r="E54" s="55"/>
      <c r="F54" s="55"/>
      <c r="G54" s="55"/>
      <c r="H54" s="55"/>
      <c r="I54" s="55"/>
      <c r="J54" s="55" t="s">
        <v>209</v>
      </c>
      <c r="K54" s="55"/>
      <c r="L54" s="5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3:46" ht="17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3:46" ht="17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</sheetData>
  <mergeCells count="8">
    <mergeCell ref="D5:G5"/>
    <mergeCell ref="C6:I7"/>
    <mergeCell ref="J2:L3"/>
    <mergeCell ref="A10:A12"/>
    <mergeCell ref="C10:G10"/>
    <mergeCell ref="H10:L10"/>
    <mergeCell ref="B10:B12"/>
    <mergeCell ref="J9:L9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5" sqref="D15"/>
    </sheetView>
  </sheetViews>
  <sheetFormatPr defaultColWidth="9.00390625" defaultRowHeight="12.75"/>
  <cols>
    <col min="1" max="1" width="9.875" style="5" customWidth="1"/>
    <col min="2" max="2" width="36.87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10:46" ht="18">
      <c r="J1" s="55" t="s">
        <v>56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53" t="s">
        <v>200</v>
      </c>
      <c r="K2" s="154"/>
      <c r="L2" s="15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54"/>
      <c r="K3" s="154"/>
      <c r="L3" s="1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100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F5" s="7" t="s">
        <v>201</v>
      </c>
      <c r="K5" s="136"/>
      <c r="L5" s="13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7.25">
      <c r="B6" s="43"/>
      <c r="C6" s="137" t="s">
        <v>55</v>
      </c>
      <c r="D6" s="137"/>
      <c r="E6" s="137"/>
      <c r="F6" s="137"/>
      <c r="G6" s="137"/>
      <c r="H6" s="137"/>
      <c r="I6" s="137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37"/>
      <c r="D7" s="137"/>
      <c r="E7" s="137"/>
      <c r="F7" s="137"/>
      <c r="G7" s="137"/>
      <c r="H7" s="137"/>
      <c r="I7" s="13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37"/>
      <c r="D8" s="137"/>
      <c r="E8" s="137"/>
      <c r="F8" s="137"/>
      <c r="G8" s="137"/>
      <c r="H8" s="137"/>
      <c r="I8" s="13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55" t="s">
        <v>202</v>
      </c>
      <c r="I9" s="155"/>
      <c r="J9" s="155"/>
      <c r="K9" s="155"/>
      <c r="L9" s="1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58" t="s">
        <v>101</v>
      </c>
      <c r="B10" s="161" t="s">
        <v>108</v>
      </c>
      <c r="C10" s="164" t="s">
        <v>102</v>
      </c>
      <c r="D10" s="165"/>
      <c r="E10" s="165"/>
      <c r="F10" s="165"/>
      <c r="G10" s="166"/>
      <c r="H10" s="164" t="s">
        <v>103</v>
      </c>
      <c r="I10" s="165"/>
      <c r="J10" s="165"/>
      <c r="K10" s="165"/>
      <c r="L10" s="1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59"/>
      <c r="B11" s="132"/>
      <c r="C11" s="11" t="s">
        <v>196</v>
      </c>
      <c r="D11" s="11" t="s">
        <v>197</v>
      </c>
      <c r="E11" s="11" t="s">
        <v>292</v>
      </c>
      <c r="F11" s="11" t="s">
        <v>199</v>
      </c>
      <c r="G11" s="11" t="s">
        <v>107</v>
      </c>
      <c r="H11" s="11" t="s">
        <v>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60"/>
      <c r="B12" s="133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130</v>
      </c>
      <c r="B13" s="13" t="s">
        <v>121</v>
      </c>
      <c r="C13" s="34">
        <f>C14+C15</f>
        <v>237.61</v>
      </c>
      <c r="D13" s="34">
        <f>D14+D15</f>
        <v>96309</v>
      </c>
      <c r="E13" s="34">
        <f>E14+E15</f>
        <v>2751.44</v>
      </c>
      <c r="F13" s="34"/>
      <c r="G13" s="34"/>
      <c r="H13" s="34">
        <f>H14+H15</f>
        <v>30</v>
      </c>
      <c r="I13" s="34">
        <f>I14+I15</f>
        <v>35000</v>
      </c>
      <c r="J13" s="34">
        <f>J14+J15</f>
        <v>250</v>
      </c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220</v>
      </c>
      <c r="C14" s="34">
        <v>83.77</v>
      </c>
      <c r="D14" s="34">
        <v>68182</v>
      </c>
      <c r="E14" s="34">
        <v>2209</v>
      </c>
      <c r="F14" s="34"/>
      <c r="G14" s="34"/>
      <c r="H14" s="34">
        <v>30</v>
      </c>
      <c r="I14" s="34">
        <v>35000</v>
      </c>
      <c r="J14" s="34">
        <v>250</v>
      </c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41"/>
      <c r="B15" s="13" t="s">
        <v>221</v>
      </c>
      <c r="C15" s="34">
        <v>153.84</v>
      </c>
      <c r="D15" s="34">
        <v>28127</v>
      </c>
      <c r="E15" s="34">
        <v>542.44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7" customHeight="1">
      <c r="A16" s="41" t="s">
        <v>106</v>
      </c>
      <c r="B16" s="13" t="s">
        <v>222</v>
      </c>
      <c r="C16" s="34">
        <f aca="true" t="shared" si="0" ref="C16:L16">SUM(C17:C55)</f>
        <v>7229.3</v>
      </c>
      <c r="D16" s="34">
        <f t="shared" si="0"/>
        <v>1299172</v>
      </c>
      <c r="E16" s="34">
        <f t="shared" si="0"/>
        <v>116762</v>
      </c>
      <c r="F16" s="34">
        <f t="shared" si="0"/>
        <v>43</v>
      </c>
      <c r="G16" s="34">
        <f t="shared" si="0"/>
        <v>0</v>
      </c>
      <c r="H16" s="34">
        <f t="shared" si="0"/>
        <v>270</v>
      </c>
      <c r="I16" s="34">
        <f t="shared" si="0"/>
        <v>57727</v>
      </c>
      <c r="J16" s="34">
        <f t="shared" si="0"/>
        <v>6876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" customHeight="1">
      <c r="A17" s="41"/>
      <c r="B17" s="13" t="s">
        <v>499</v>
      </c>
      <c r="C17" s="34">
        <v>180</v>
      </c>
      <c r="D17" s="34">
        <v>39875</v>
      </c>
      <c r="E17" s="34">
        <v>2500</v>
      </c>
      <c r="F17" s="34"/>
      <c r="G17" s="34"/>
      <c r="H17" s="34">
        <v>12</v>
      </c>
      <c r="I17" s="34">
        <v>880</v>
      </c>
      <c r="J17" s="34">
        <v>102</v>
      </c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7.5" customHeight="1">
      <c r="A18" s="41"/>
      <c r="B18" s="13" t="s">
        <v>65</v>
      </c>
      <c r="C18" s="34">
        <v>120</v>
      </c>
      <c r="D18" s="34">
        <v>43454</v>
      </c>
      <c r="E18" s="34">
        <v>2800</v>
      </c>
      <c r="F18" s="34"/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0.5" customHeight="1">
      <c r="A19" s="41"/>
      <c r="B19" s="13" t="s">
        <v>66</v>
      </c>
      <c r="C19" s="34">
        <v>250</v>
      </c>
      <c r="D19" s="34">
        <v>78491</v>
      </c>
      <c r="E19" s="34">
        <v>7494</v>
      </c>
      <c r="F19" s="34"/>
      <c r="G19" s="34"/>
      <c r="H19" s="34">
        <v>14</v>
      </c>
      <c r="I19" s="34">
        <v>1160</v>
      </c>
      <c r="J19" s="34">
        <v>41</v>
      </c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4.5" customHeight="1" hidden="1">
      <c r="A20" s="41"/>
      <c r="B20" s="13" t="s">
        <v>223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 hidden="1">
      <c r="A21" s="41"/>
      <c r="B21" s="13" t="s">
        <v>224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498</v>
      </c>
      <c r="C22" s="34">
        <v>140</v>
      </c>
      <c r="D22" s="34">
        <v>57772</v>
      </c>
      <c r="E22" s="34">
        <v>2400</v>
      </c>
      <c r="F22" s="34"/>
      <c r="G22" s="34"/>
      <c r="H22" s="34">
        <v>8</v>
      </c>
      <c r="I22" s="34">
        <v>1150</v>
      </c>
      <c r="J22" s="34">
        <v>92</v>
      </c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2.75" customHeight="1">
      <c r="A23" s="41"/>
      <c r="B23" s="13" t="s">
        <v>497</v>
      </c>
      <c r="C23" s="34">
        <v>180</v>
      </c>
      <c r="D23" s="34">
        <v>52661</v>
      </c>
      <c r="E23" s="34">
        <v>1450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496</v>
      </c>
      <c r="C24" s="34">
        <v>280</v>
      </c>
      <c r="D24" s="34">
        <v>56741</v>
      </c>
      <c r="E24" s="34">
        <v>4000</v>
      </c>
      <c r="F24" s="34"/>
      <c r="G24" s="34"/>
      <c r="H24" s="34"/>
      <c r="I24" s="34"/>
      <c r="J24" s="34"/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495</v>
      </c>
      <c r="C25" s="34">
        <v>190</v>
      </c>
      <c r="D25" s="34">
        <v>43454</v>
      </c>
      <c r="E25" s="34">
        <v>3100</v>
      </c>
      <c r="F25" s="34"/>
      <c r="G25" s="34"/>
      <c r="H25" s="34">
        <v>6</v>
      </c>
      <c r="I25" s="34">
        <v>1160</v>
      </c>
      <c r="J25" s="34">
        <v>102</v>
      </c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 customHeight="1" hidden="1">
      <c r="A26" s="41"/>
      <c r="B26" s="13" t="s">
        <v>225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494</v>
      </c>
      <c r="C27" s="34">
        <v>180</v>
      </c>
      <c r="D27" s="34">
        <v>62900</v>
      </c>
      <c r="E27" s="34">
        <v>3600</v>
      </c>
      <c r="F27" s="34"/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493</v>
      </c>
      <c r="C28" s="34">
        <v>180</v>
      </c>
      <c r="D28" s="34">
        <v>34248</v>
      </c>
      <c r="E28" s="34">
        <v>2800</v>
      </c>
      <c r="F28" s="34"/>
      <c r="G28" s="34"/>
      <c r="H28" s="34">
        <v>10</v>
      </c>
      <c r="I28" s="34">
        <v>1250</v>
      </c>
      <c r="J28" s="34">
        <v>81</v>
      </c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492</v>
      </c>
      <c r="C29" s="34">
        <v>300</v>
      </c>
      <c r="D29" s="34">
        <v>69027</v>
      </c>
      <c r="E29" s="34">
        <v>4200</v>
      </c>
      <c r="F29" s="34"/>
      <c r="G29" s="34"/>
      <c r="H29" s="34">
        <v>8</v>
      </c>
      <c r="I29" s="34">
        <v>1100</v>
      </c>
      <c r="J29" s="34">
        <v>102</v>
      </c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4.5" hidden="1">
      <c r="A30" s="41"/>
      <c r="B30" s="13" t="s">
        <v>453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491</v>
      </c>
      <c r="C31" s="34">
        <v>110</v>
      </c>
      <c r="D31" s="34">
        <v>38343</v>
      </c>
      <c r="E31" s="34">
        <v>2500</v>
      </c>
      <c r="F31" s="34"/>
      <c r="G31" s="34"/>
      <c r="H31" s="34">
        <v>8</v>
      </c>
      <c r="I31" s="34">
        <v>1180</v>
      </c>
      <c r="J31" s="34">
        <v>92</v>
      </c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226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7.25" customHeight="1" hidden="1">
      <c r="A33" s="41"/>
      <c r="B33" s="13" t="s">
        <v>227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9" customHeight="1">
      <c r="A34" s="41"/>
      <c r="B34" s="13" t="s">
        <v>490</v>
      </c>
      <c r="C34" s="34">
        <v>180</v>
      </c>
      <c r="D34" s="34">
        <v>35795</v>
      </c>
      <c r="E34" s="34">
        <v>2300</v>
      </c>
      <c r="F34" s="34"/>
      <c r="G34" s="34"/>
      <c r="H34" s="34">
        <v>12</v>
      </c>
      <c r="I34" s="34">
        <v>1150</v>
      </c>
      <c r="J34" s="34">
        <v>102</v>
      </c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9.75" customHeight="1">
      <c r="A35" s="41"/>
      <c r="B35" s="13" t="s">
        <v>489</v>
      </c>
      <c r="C35" s="34">
        <v>90</v>
      </c>
      <c r="D35" s="34">
        <v>37827</v>
      </c>
      <c r="E35" s="34">
        <v>2200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 hidden="1">
      <c r="A36" s="41"/>
      <c r="B36" s="13" t="s">
        <v>228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454</v>
      </c>
      <c r="C37" s="34">
        <v>341</v>
      </c>
      <c r="D37" s="34">
        <v>72591</v>
      </c>
      <c r="E37" s="34">
        <v>4984</v>
      </c>
      <c r="F37" s="34"/>
      <c r="G37" s="34"/>
      <c r="H37" s="34">
        <v>27</v>
      </c>
      <c r="I37" s="34">
        <v>1424</v>
      </c>
      <c r="J37" s="34">
        <v>102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86.25">
      <c r="A38" s="41"/>
      <c r="B38" s="13" t="s">
        <v>381</v>
      </c>
      <c r="C38" s="34">
        <v>421</v>
      </c>
      <c r="D38" s="34">
        <v>75951</v>
      </c>
      <c r="E38" s="34">
        <v>5100</v>
      </c>
      <c r="F38" s="34"/>
      <c r="G38" s="34"/>
      <c r="H38" s="34"/>
      <c r="I38" s="34"/>
      <c r="J38" s="34"/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382</v>
      </c>
      <c r="C39" s="34">
        <v>440</v>
      </c>
      <c r="D39" s="34">
        <v>36456</v>
      </c>
      <c r="E39" s="34">
        <v>4400</v>
      </c>
      <c r="F39" s="34"/>
      <c r="G39" s="34"/>
      <c r="H39" s="34">
        <v>35</v>
      </c>
      <c r="I39" s="34">
        <v>7870</v>
      </c>
      <c r="J39" s="34">
        <v>1173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383</v>
      </c>
      <c r="C40" s="34">
        <v>350</v>
      </c>
      <c r="D40" s="34">
        <v>19241</v>
      </c>
      <c r="E40" s="34">
        <v>4500</v>
      </c>
      <c r="F40" s="34"/>
      <c r="G40" s="34"/>
      <c r="H40" s="34">
        <v>15</v>
      </c>
      <c r="I40" s="34">
        <v>7870</v>
      </c>
      <c r="J40" s="34">
        <v>1020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385</v>
      </c>
      <c r="C41" s="34">
        <v>160</v>
      </c>
      <c r="D41" s="34">
        <v>46583</v>
      </c>
      <c r="E41" s="34">
        <v>3300</v>
      </c>
      <c r="F41" s="34">
        <v>43</v>
      </c>
      <c r="G41" s="34"/>
      <c r="H41" s="34">
        <v>15</v>
      </c>
      <c r="I41" s="34">
        <v>8200</v>
      </c>
      <c r="J41" s="34">
        <v>1070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386</v>
      </c>
      <c r="C42" s="34">
        <v>240</v>
      </c>
      <c r="D42" s="34">
        <v>8946</v>
      </c>
      <c r="E42" s="34">
        <v>6600</v>
      </c>
      <c r="F42" s="34"/>
      <c r="G42" s="34"/>
      <c r="H42" s="34"/>
      <c r="I42" s="34"/>
      <c r="J42" s="34"/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387</v>
      </c>
      <c r="C43" s="34">
        <v>250</v>
      </c>
      <c r="D43" s="34">
        <v>26328</v>
      </c>
      <c r="E43" s="34">
        <v>5000</v>
      </c>
      <c r="F43" s="34"/>
      <c r="G43" s="34"/>
      <c r="H43" s="34"/>
      <c r="I43" s="34"/>
      <c r="J43" s="34"/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388</v>
      </c>
      <c r="C44" s="34">
        <v>140</v>
      </c>
      <c r="D44" s="34">
        <v>15111</v>
      </c>
      <c r="E44" s="34">
        <v>3861</v>
      </c>
      <c r="F44" s="34"/>
      <c r="G44" s="34"/>
      <c r="H44" s="34"/>
      <c r="I44" s="34"/>
      <c r="J44" s="34"/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389</v>
      </c>
      <c r="C45" s="34">
        <v>300</v>
      </c>
      <c r="D45" s="34">
        <v>38482</v>
      </c>
      <c r="E45" s="34">
        <v>6800</v>
      </c>
      <c r="F45" s="34"/>
      <c r="G45" s="34"/>
      <c r="H45" s="34">
        <v>20</v>
      </c>
      <c r="I45" s="34">
        <v>7400</v>
      </c>
      <c r="J45" s="34">
        <v>765</v>
      </c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86.25">
      <c r="A46" s="41"/>
      <c r="B46" s="13" t="s">
        <v>390</v>
      </c>
      <c r="C46" s="34">
        <v>350</v>
      </c>
      <c r="D46" s="34">
        <v>40509</v>
      </c>
      <c r="E46" s="34">
        <v>9900</v>
      </c>
      <c r="F46" s="34"/>
      <c r="G46" s="34"/>
      <c r="H46" s="34"/>
      <c r="I46" s="34"/>
      <c r="J46" s="34"/>
      <c r="K46" s="34"/>
      <c r="L46" s="3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86.25">
      <c r="A47" s="41"/>
      <c r="B47" s="13" t="s">
        <v>391</v>
      </c>
      <c r="C47" s="34">
        <v>360</v>
      </c>
      <c r="D47" s="34">
        <v>33415</v>
      </c>
      <c r="E47" s="34">
        <v>4100</v>
      </c>
      <c r="F47" s="34"/>
      <c r="G47" s="34"/>
      <c r="H47" s="34">
        <v>20</v>
      </c>
      <c r="I47" s="34">
        <v>6870</v>
      </c>
      <c r="J47" s="34">
        <v>452</v>
      </c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03.5">
      <c r="A48" s="41"/>
      <c r="B48" s="13" t="s">
        <v>323</v>
      </c>
      <c r="C48" s="34">
        <v>388.3</v>
      </c>
      <c r="D48" s="34">
        <v>51438</v>
      </c>
      <c r="E48" s="34">
        <f>3800+212</f>
        <v>4012</v>
      </c>
      <c r="F48" s="34"/>
      <c r="G48" s="34"/>
      <c r="H48" s="34"/>
      <c r="I48" s="34"/>
      <c r="J48" s="34"/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392</v>
      </c>
      <c r="C49" s="34">
        <v>250</v>
      </c>
      <c r="D49" s="34">
        <v>21191</v>
      </c>
      <c r="E49" s="34">
        <v>3600</v>
      </c>
      <c r="F49" s="34"/>
      <c r="G49" s="34"/>
      <c r="H49" s="34"/>
      <c r="I49" s="34"/>
      <c r="J49" s="34"/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393</v>
      </c>
      <c r="C50" s="34">
        <v>290</v>
      </c>
      <c r="D50" s="34">
        <v>37469</v>
      </c>
      <c r="E50" s="34">
        <v>4157</v>
      </c>
      <c r="F50" s="34"/>
      <c r="G50" s="34"/>
      <c r="H50" s="34"/>
      <c r="I50" s="34"/>
      <c r="J50" s="34"/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51.75">
      <c r="A51" s="41"/>
      <c r="B51" s="13" t="s">
        <v>394</v>
      </c>
      <c r="C51" s="34">
        <v>400</v>
      </c>
      <c r="D51" s="34">
        <v>84052</v>
      </c>
      <c r="E51" s="34">
        <v>4200</v>
      </c>
      <c r="F51" s="34"/>
      <c r="G51" s="34"/>
      <c r="H51" s="34">
        <v>60</v>
      </c>
      <c r="I51" s="34">
        <v>9063</v>
      </c>
      <c r="J51" s="34">
        <v>1580</v>
      </c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41"/>
      <c r="B52" s="13" t="s">
        <v>395</v>
      </c>
      <c r="C52" s="34">
        <v>49</v>
      </c>
      <c r="D52" s="34">
        <v>8776</v>
      </c>
      <c r="E52" s="34">
        <v>263</v>
      </c>
      <c r="F52" s="34"/>
      <c r="G52" s="34"/>
      <c r="H52" s="34"/>
      <c r="I52" s="34"/>
      <c r="J52" s="34"/>
      <c r="K52" s="34"/>
      <c r="L52" s="3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7.25" hidden="1">
      <c r="A53" s="41"/>
      <c r="B53" s="13" t="s">
        <v>229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7.25">
      <c r="A54" s="41"/>
      <c r="B54" s="13" t="s">
        <v>187</v>
      </c>
      <c r="C54" s="34">
        <v>50</v>
      </c>
      <c r="D54" s="34">
        <v>30227</v>
      </c>
      <c r="E54" s="34">
        <v>553</v>
      </c>
      <c r="F54" s="34"/>
      <c r="G54" s="34"/>
      <c r="H54" s="34"/>
      <c r="I54" s="34"/>
      <c r="J54" s="34"/>
      <c r="K54" s="34"/>
      <c r="L54" s="3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230</v>
      </c>
      <c r="C55" s="34">
        <v>70</v>
      </c>
      <c r="D55" s="34">
        <v>1818</v>
      </c>
      <c r="E55" s="34">
        <v>88</v>
      </c>
      <c r="F55" s="34"/>
      <c r="G55" s="34"/>
      <c r="H55" s="34"/>
      <c r="I55" s="34"/>
      <c r="J55" s="34"/>
      <c r="K55" s="34"/>
      <c r="L55" s="3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7.75" customHeight="1">
      <c r="A56" s="41" t="s">
        <v>194</v>
      </c>
      <c r="B56" s="13" t="s">
        <v>231</v>
      </c>
      <c r="C56" s="34">
        <f aca="true" t="shared" si="1" ref="C56:L56">C57+C58+C59+C60+C61</f>
        <v>4052.45</v>
      </c>
      <c r="D56" s="34">
        <f t="shared" si="1"/>
        <v>839540</v>
      </c>
      <c r="E56" s="34">
        <f t="shared" si="1"/>
        <v>110207</v>
      </c>
      <c r="F56" s="34">
        <f t="shared" si="1"/>
        <v>78382</v>
      </c>
      <c r="G56" s="34">
        <f t="shared" si="1"/>
        <v>0</v>
      </c>
      <c r="H56" s="34">
        <f t="shared" si="1"/>
        <v>320.77</v>
      </c>
      <c r="I56" s="34">
        <f t="shared" si="1"/>
        <v>77991</v>
      </c>
      <c r="J56" s="34">
        <f t="shared" si="1"/>
        <v>7490</v>
      </c>
      <c r="K56" s="34">
        <f t="shared" si="1"/>
        <v>9</v>
      </c>
      <c r="L56" s="34">
        <f t="shared" si="1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7" customHeight="1">
      <c r="A57" s="41"/>
      <c r="B57" s="13" t="s">
        <v>297</v>
      </c>
      <c r="C57" s="34">
        <v>1390</v>
      </c>
      <c r="D57" s="34">
        <v>216336</v>
      </c>
      <c r="E57" s="34">
        <v>21665</v>
      </c>
      <c r="F57" s="34"/>
      <c r="G57" s="34"/>
      <c r="H57" s="34">
        <v>155.24</v>
      </c>
      <c r="I57" s="34">
        <v>26627</v>
      </c>
      <c r="J57" s="34">
        <v>3490</v>
      </c>
      <c r="K57" s="34"/>
      <c r="L57" s="3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41"/>
      <c r="B58" s="13" t="s">
        <v>10</v>
      </c>
      <c r="C58" s="34">
        <v>1692</v>
      </c>
      <c r="D58" s="34">
        <v>254123</v>
      </c>
      <c r="E58" s="34">
        <v>35654</v>
      </c>
      <c r="F58" s="34"/>
      <c r="G58" s="34"/>
      <c r="H58" s="34">
        <v>77.52</v>
      </c>
      <c r="I58" s="34">
        <v>25000</v>
      </c>
      <c r="J58" s="34">
        <v>2035</v>
      </c>
      <c r="K58" s="34"/>
      <c r="L58" s="3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1"/>
      <c r="B59" s="13" t="s">
        <v>299</v>
      </c>
      <c r="C59" s="34">
        <v>793</v>
      </c>
      <c r="D59" s="34">
        <v>293941</v>
      </c>
      <c r="E59" s="34">
        <v>47982</v>
      </c>
      <c r="F59" s="34">
        <v>78382</v>
      </c>
      <c r="G59" s="34"/>
      <c r="H59" s="34">
        <v>25.01</v>
      </c>
      <c r="I59" s="34">
        <v>8182</v>
      </c>
      <c r="J59" s="34">
        <v>465</v>
      </c>
      <c r="K59" s="34">
        <v>9</v>
      </c>
      <c r="L59" s="3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48.75" customHeight="1">
      <c r="A60" s="41"/>
      <c r="B60" s="13" t="s">
        <v>298</v>
      </c>
      <c r="C60" s="34">
        <v>124</v>
      </c>
      <c r="D60" s="34">
        <v>56595</v>
      </c>
      <c r="E60" s="34">
        <v>4674</v>
      </c>
      <c r="F60" s="34"/>
      <c r="G60" s="34"/>
      <c r="H60" s="34">
        <v>63</v>
      </c>
      <c r="I60" s="34">
        <v>18182</v>
      </c>
      <c r="J60" s="34">
        <v>1500</v>
      </c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187</v>
      </c>
      <c r="C61" s="34">
        <v>53.45</v>
      </c>
      <c r="D61" s="34">
        <v>18545</v>
      </c>
      <c r="E61" s="34">
        <v>232</v>
      </c>
      <c r="F61" s="34"/>
      <c r="G61" s="34"/>
      <c r="H61" s="34"/>
      <c r="I61" s="34"/>
      <c r="J61" s="34"/>
      <c r="K61" s="3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 t="s">
        <v>97</v>
      </c>
      <c r="B62" s="13" t="s">
        <v>99</v>
      </c>
      <c r="C62" s="34"/>
      <c r="D62" s="34">
        <v>62272</v>
      </c>
      <c r="E62" s="34">
        <v>9033</v>
      </c>
      <c r="F62" s="34"/>
      <c r="G62" s="34"/>
      <c r="H62" s="34"/>
      <c r="I62" s="34"/>
      <c r="J62" s="34"/>
      <c r="K62" s="34"/>
      <c r="L62" s="3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5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45"/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12" s="4" customFormat="1" ht="18.75">
      <c r="A65" s="45"/>
      <c r="B65" s="50" t="s">
        <v>208</v>
      </c>
      <c r="C65" s="51"/>
      <c r="D65" s="51"/>
      <c r="E65" s="51"/>
      <c r="F65" s="51"/>
      <c r="G65" s="51"/>
      <c r="H65" s="51"/>
      <c r="I65" s="51"/>
      <c r="J65" s="135" t="s">
        <v>209</v>
      </c>
      <c r="K65" s="135"/>
      <c r="L65" s="44"/>
    </row>
    <row r="66" spans="1:12" s="4" customFormat="1" ht="18.75">
      <c r="A66" s="45"/>
      <c r="C66" s="51"/>
      <c r="D66" s="51"/>
      <c r="E66" s="51"/>
      <c r="F66" s="51"/>
      <c r="G66" s="51"/>
      <c r="H66" s="51"/>
      <c r="I66" s="51"/>
      <c r="J66" s="51"/>
      <c r="K66" s="51"/>
      <c r="L66" s="44"/>
    </row>
    <row r="67" spans="1:12" s="4" customFormat="1" ht="18.75">
      <c r="A67" s="4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44"/>
    </row>
    <row r="68" spans="1:12" s="4" customFormat="1" ht="18.75">
      <c r="A68" s="4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44"/>
    </row>
  </sheetData>
  <mergeCells count="9">
    <mergeCell ref="J65:K65"/>
    <mergeCell ref="K5:L5"/>
    <mergeCell ref="C6:I8"/>
    <mergeCell ref="B10:B12"/>
    <mergeCell ref="A10:A12"/>
    <mergeCell ref="C10:G10"/>
    <mergeCell ref="J2:L3"/>
    <mergeCell ref="H9:L9"/>
    <mergeCell ref="H10:L10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75" workbookViewId="0" topLeftCell="A1">
      <pane xSplit="2" ySplit="12" topLeftCell="C4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2" sqref="E12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10:46" ht="18">
      <c r="J1" s="55" t="s">
        <v>58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53" t="s">
        <v>200</v>
      </c>
      <c r="K2" s="154"/>
      <c r="L2" s="15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54"/>
      <c r="K3" s="154"/>
      <c r="L3" s="1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100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5:46" ht="17.25">
      <c r="E5" s="152" t="s">
        <v>316</v>
      </c>
      <c r="F5" s="152"/>
      <c r="G5" s="1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37.5" customHeight="1">
      <c r="C6" s="156" t="s">
        <v>57</v>
      </c>
      <c r="D6" s="157"/>
      <c r="E6" s="157"/>
      <c r="F6" s="157"/>
      <c r="G6" s="157"/>
      <c r="H6" s="157"/>
      <c r="I6" s="15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8"/>
      <c r="D7" s="6"/>
      <c r="E7" s="6"/>
      <c r="F7" s="6"/>
      <c r="G7" s="6"/>
      <c r="H7" s="6"/>
      <c r="I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34" t="s">
        <v>202</v>
      </c>
      <c r="K9" s="134"/>
      <c r="L9" s="1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58" t="s">
        <v>101</v>
      </c>
      <c r="B10" s="161" t="s">
        <v>108</v>
      </c>
      <c r="C10" s="164" t="s">
        <v>102</v>
      </c>
      <c r="D10" s="165"/>
      <c r="E10" s="165"/>
      <c r="F10" s="165"/>
      <c r="G10" s="166"/>
      <c r="H10" s="164" t="s">
        <v>103</v>
      </c>
      <c r="I10" s="165"/>
      <c r="J10" s="165"/>
      <c r="K10" s="165"/>
      <c r="L10" s="1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59"/>
      <c r="B11" s="132"/>
      <c r="C11" s="11" t="s">
        <v>196</v>
      </c>
      <c r="D11" s="11" t="s">
        <v>197</v>
      </c>
      <c r="E11" s="11" t="s">
        <v>292</v>
      </c>
      <c r="F11" s="11" t="s">
        <v>199</v>
      </c>
      <c r="G11" s="11" t="s">
        <v>107</v>
      </c>
      <c r="H11" s="11" t="s">
        <v>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60"/>
      <c r="B12" s="133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130</v>
      </c>
      <c r="B13" s="13" t="s">
        <v>121</v>
      </c>
      <c r="C13" s="34">
        <f>SUM(C14+C15)</f>
        <v>575.88</v>
      </c>
      <c r="D13" s="34">
        <f>SUM(D14+D15)</f>
        <v>66893</v>
      </c>
      <c r="E13" s="34">
        <f>SUM(E14+E15)</f>
        <v>3258.46</v>
      </c>
      <c r="F13" s="34">
        <f>SUM(F14+F15)</f>
        <v>0</v>
      </c>
      <c r="G13" s="34"/>
      <c r="H13" s="34"/>
      <c r="I13" s="34"/>
      <c r="J13" s="34"/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51.75">
      <c r="A14" s="41"/>
      <c r="B14" s="13" t="s">
        <v>89</v>
      </c>
      <c r="C14" s="34">
        <v>438.58</v>
      </c>
      <c r="D14" s="34">
        <v>49340</v>
      </c>
      <c r="E14" s="34">
        <v>2220</v>
      </c>
      <c r="F14" s="34"/>
      <c r="G14" s="34"/>
      <c r="H14" s="34"/>
      <c r="I14" s="34"/>
      <c r="J14" s="34"/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86.25">
      <c r="A15" s="41"/>
      <c r="B15" s="13" t="s">
        <v>90</v>
      </c>
      <c r="C15" s="34">
        <v>137.3</v>
      </c>
      <c r="D15" s="34">
        <v>17553</v>
      </c>
      <c r="E15" s="34">
        <v>1038.46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>
      <c r="A16" s="41" t="s">
        <v>106</v>
      </c>
      <c r="B16" s="13" t="s">
        <v>91</v>
      </c>
      <c r="C16" s="34">
        <f aca="true" t="shared" si="0" ref="C16:L16">C17+C18+C19+C20+C21+C22+C23+C24+C25+C26+C27+C28+C29+C30+C31+C32+C33+C34+C35+C36+C37+C38+C39+C40+C41+C42+C43+C44+C45</f>
        <v>10282.900000000001</v>
      </c>
      <c r="D16" s="34">
        <f t="shared" si="0"/>
        <v>1064949</v>
      </c>
      <c r="E16" s="34">
        <f t="shared" si="0"/>
        <v>182444</v>
      </c>
      <c r="F16" s="34">
        <f t="shared" si="0"/>
        <v>4892</v>
      </c>
      <c r="G16" s="34">
        <f t="shared" si="0"/>
        <v>0</v>
      </c>
      <c r="H16" s="34">
        <f t="shared" si="0"/>
        <v>331.49</v>
      </c>
      <c r="I16" s="34">
        <f>I17+I18+I19+I20+I21+I22+I23+I24+I25+I26+I27+I28+I29+I30+I31+I32+I33+I34+I35+I36+I37+I38+I39+I40+I41+I42+I43+I44+I45</f>
        <v>188718.02000000002</v>
      </c>
      <c r="J16" s="34">
        <f t="shared" si="0"/>
        <v>5389.92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1.75">
      <c r="A17" s="41"/>
      <c r="B17" s="13" t="s">
        <v>447</v>
      </c>
      <c r="C17" s="34">
        <v>316.4</v>
      </c>
      <c r="D17" s="34">
        <v>34819</v>
      </c>
      <c r="E17" s="34">
        <v>1446</v>
      </c>
      <c r="F17" s="34"/>
      <c r="G17" s="34"/>
      <c r="H17" s="34"/>
      <c r="I17" s="34"/>
      <c r="J17" s="34"/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51.75">
      <c r="A18" s="41"/>
      <c r="B18" s="13" t="s">
        <v>510</v>
      </c>
      <c r="C18" s="34">
        <v>192.2</v>
      </c>
      <c r="D18" s="34">
        <v>20264</v>
      </c>
      <c r="E18" s="34">
        <v>1772</v>
      </c>
      <c r="F18" s="34">
        <v>1732</v>
      </c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13" t="s">
        <v>78</v>
      </c>
      <c r="C19" s="34">
        <v>381.2</v>
      </c>
      <c r="D19" s="34">
        <v>29306</v>
      </c>
      <c r="E19" s="34">
        <v>8682</v>
      </c>
      <c r="F19" s="34"/>
      <c r="G19" s="34"/>
      <c r="H19" s="34"/>
      <c r="I19" s="34"/>
      <c r="J19" s="34"/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79</v>
      </c>
      <c r="C20" s="34">
        <v>169.5</v>
      </c>
      <c r="D20" s="34">
        <v>58509</v>
      </c>
      <c r="E20" s="34">
        <v>2450</v>
      </c>
      <c r="F20" s="34"/>
      <c r="G20" s="34"/>
      <c r="H20" s="34">
        <v>0.06</v>
      </c>
      <c r="I20" s="34">
        <v>32.41</v>
      </c>
      <c r="J20" s="34">
        <v>16.32</v>
      </c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51.75">
      <c r="A21" s="41"/>
      <c r="B21" s="13" t="s">
        <v>80</v>
      </c>
      <c r="C21" s="34">
        <v>181.3</v>
      </c>
      <c r="D21" s="34">
        <v>36116</v>
      </c>
      <c r="E21" s="34">
        <v>2448</v>
      </c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81</v>
      </c>
      <c r="C22" s="34">
        <v>122.5</v>
      </c>
      <c r="D22" s="34">
        <v>41903</v>
      </c>
      <c r="E22" s="34">
        <v>3548</v>
      </c>
      <c r="F22" s="34"/>
      <c r="G22" s="34"/>
      <c r="H22" s="34"/>
      <c r="I22" s="34"/>
      <c r="J22" s="34"/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448</v>
      </c>
      <c r="C23" s="34">
        <v>584.7</v>
      </c>
      <c r="D23" s="34">
        <v>54778</v>
      </c>
      <c r="E23" s="34">
        <v>22463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82</v>
      </c>
      <c r="C24" s="34">
        <v>463.7</v>
      </c>
      <c r="D24" s="34">
        <v>48157</v>
      </c>
      <c r="E24" s="34">
        <v>11927</v>
      </c>
      <c r="F24" s="34"/>
      <c r="G24" s="34"/>
      <c r="H24" s="34">
        <v>107.3</v>
      </c>
      <c r="I24" s="34">
        <v>10324</v>
      </c>
      <c r="J24" s="34">
        <v>1544.3</v>
      </c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83</v>
      </c>
      <c r="C25" s="34">
        <v>229.7</v>
      </c>
      <c r="D25" s="34">
        <v>34069</v>
      </c>
      <c r="E25" s="34">
        <v>4285</v>
      </c>
      <c r="F25" s="34"/>
      <c r="G25" s="34"/>
      <c r="H25" s="34"/>
      <c r="I25" s="34"/>
      <c r="J25" s="34"/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84</v>
      </c>
      <c r="C26" s="34">
        <v>304.5</v>
      </c>
      <c r="D26" s="34">
        <v>54241</v>
      </c>
      <c r="E26" s="34">
        <v>18254</v>
      </c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449</v>
      </c>
      <c r="C27" s="34">
        <v>38.7</v>
      </c>
      <c r="D27" s="34">
        <v>5685</v>
      </c>
      <c r="E27" s="34">
        <v>951</v>
      </c>
      <c r="F27" s="34">
        <v>2074</v>
      </c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450</v>
      </c>
      <c r="C28" s="34">
        <v>123.5</v>
      </c>
      <c r="D28" s="34">
        <v>23616</v>
      </c>
      <c r="E28" s="34">
        <v>2362</v>
      </c>
      <c r="F28" s="34"/>
      <c r="G28" s="34"/>
      <c r="H28" s="34"/>
      <c r="I28" s="34"/>
      <c r="J28" s="34"/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451</v>
      </c>
      <c r="C29" s="34">
        <v>355.4</v>
      </c>
      <c r="D29" s="34">
        <v>49310</v>
      </c>
      <c r="E29" s="34">
        <v>6185</v>
      </c>
      <c r="F29" s="34"/>
      <c r="G29" s="34"/>
      <c r="H29" s="34"/>
      <c r="I29" s="34"/>
      <c r="J29" s="34"/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87</v>
      </c>
      <c r="C30" s="34">
        <v>359.2</v>
      </c>
      <c r="D30" s="34">
        <v>43509</v>
      </c>
      <c r="E30" s="34">
        <v>7917</v>
      </c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452</v>
      </c>
      <c r="C31" s="34">
        <v>331.7</v>
      </c>
      <c r="D31" s="34">
        <v>40492</v>
      </c>
      <c r="E31" s="34">
        <v>8821</v>
      </c>
      <c r="F31" s="34"/>
      <c r="G31" s="34"/>
      <c r="H31" s="34">
        <v>0.1</v>
      </c>
      <c r="I31" s="34">
        <v>32.41</v>
      </c>
      <c r="J31" s="34">
        <v>17.48</v>
      </c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289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13" t="s">
        <v>369</v>
      </c>
      <c r="C33" s="34">
        <v>507.5</v>
      </c>
      <c r="D33" s="34">
        <v>45690</v>
      </c>
      <c r="E33" s="34">
        <v>5017</v>
      </c>
      <c r="F33" s="34"/>
      <c r="G33" s="34"/>
      <c r="H33" s="34">
        <v>3.03</v>
      </c>
      <c r="I33" s="34">
        <v>995.63</v>
      </c>
      <c r="J33" s="34">
        <v>238.4</v>
      </c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13" t="s">
        <v>370</v>
      </c>
      <c r="C34" s="34">
        <v>662.5</v>
      </c>
      <c r="D34" s="34">
        <v>51259</v>
      </c>
      <c r="E34" s="34">
        <v>6327</v>
      </c>
      <c r="F34" s="34"/>
      <c r="G34" s="34"/>
      <c r="H34" s="34"/>
      <c r="I34" s="34"/>
      <c r="J34" s="34"/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371</v>
      </c>
      <c r="C35" s="34">
        <v>412.5</v>
      </c>
      <c r="D35" s="34">
        <v>10981</v>
      </c>
      <c r="E35" s="34">
        <v>5100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13" t="s">
        <v>372</v>
      </c>
      <c r="C36" s="34">
        <v>537.5</v>
      </c>
      <c r="D36" s="34">
        <v>36542</v>
      </c>
      <c r="E36" s="34">
        <v>5845</v>
      </c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373</v>
      </c>
      <c r="C37" s="34">
        <v>687.5</v>
      </c>
      <c r="D37" s="34">
        <v>40995</v>
      </c>
      <c r="E37" s="34">
        <v>22208</v>
      </c>
      <c r="F37" s="34"/>
      <c r="G37" s="34"/>
      <c r="H37" s="34">
        <v>1.74</v>
      </c>
      <c r="I37" s="34">
        <v>106.04</v>
      </c>
      <c r="J37" s="34">
        <v>50.09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374</v>
      </c>
      <c r="C38" s="34">
        <v>700.1</v>
      </c>
      <c r="D38" s="34">
        <v>51658</v>
      </c>
      <c r="E38" s="34">
        <v>5113</v>
      </c>
      <c r="F38" s="34"/>
      <c r="G38" s="34"/>
      <c r="H38" s="34">
        <v>8.99</v>
      </c>
      <c r="I38" s="34">
        <v>490.26</v>
      </c>
      <c r="J38" s="34">
        <v>407.89</v>
      </c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375</v>
      </c>
      <c r="C39" s="34">
        <v>537.5</v>
      </c>
      <c r="D39" s="34">
        <v>72694</v>
      </c>
      <c r="E39" s="34">
        <v>6808</v>
      </c>
      <c r="F39" s="34"/>
      <c r="G39" s="34"/>
      <c r="H39" s="34">
        <v>52.51</v>
      </c>
      <c r="I39" s="34">
        <v>18936</v>
      </c>
      <c r="J39" s="34">
        <v>547.8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376</v>
      </c>
      <c r="C40" s="34">
        <v>474.9</v>
      </c>
      <c r="D40" s="34">
        <v>29116</v>
      </c>
      <c r="E40" s="34">
        <v>4403</v>
      </c>
      <c r="F40" s="34"/>
      <c r="G40" s="34"/>
      <c r="H40" s="34">
        <v>0.13</v>
      </c>
      <c r="I40" s="34">
        <v>9.26</v>
      </c>
      <c r="J40" s="34">
        <v>14.57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377</v>
      </c>
      <c r="C41" s="34">
        <v>850</v>
      </c>
      <c r="D41" s="34">
        <v>54523</v>
      </c>
      <c r="E41" s="34">
        <v>7062</v>
      </c>
      <c r="F41" s="34"/>
      <c r="G41" s="34"/>
      <c r="H41" s="34">
        <v>96.2</v>
      </c>
      <c r="I41" s="34">
        <v>16032.41</v>
      </c>
      <c r="J41" s="34">
        <v>1930.64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51.75">
      <c r="A42" s="41"/>
      <c r="B42" s="13" t="s">
        <v>378</v>
      </c>
      <c r="C42" s="34">
        <v>346.1</v>
      </c>
      <c r="D42" s="34">
        <v>25296</v>
      </c>
      <c r="E42" s="34">
        <v>8830</v>
      </c>
      <c r="F42" s="34"/>
      <c r="G42" s="34"/>
      <c r="H42" s="34">
        <v>58.1</v>
      </c>
      <c r="I42" s="34">
        <v>44781.41</v>
      </c>
      <c r="J42" s="34">
        <v>284.35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379</v>
      </c>
      <c r="C43" s="34">
        <v>159.7</v>
      </c>
      <c r="D43" s="34">
        <v>13412</v>
      </c>
      <c r="E43" s="34">
        <v>335</v>
      </c>
      <c r="F43" s="34">
        <v>1086</v>
      </c>
      <c r="G43" s="34"/>
      <c r="H43" s="34"/>
      <c r="I43" s="34">
        <v>87834</v>
      </c>
      <c r="J43" s="34"/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1.75">
      <c r="A44" s="41"/>
      <c r="B44" s="13" t="s">
        <v>380</v>
      </c>
      <c r="C44" s="34">
        <v>163.2</v>
      </c>
      <c r="D44" s="34">
        <v>21454</v>
      </c>
      <c r="E44" s="34">
        <v>695</v>
      </c>
      <c r="F44" s="34"/>
      <c r="G44" s="34"/>
      <c r="H44" s="34">
        <v>3.33</v>
      </c>
      <c r="I44" s="34">
        <v>9144.19</v>
      </c>
      <c r="J44" s="34">
        <v>338.08</v>
      </c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93</v>
      </c>
      <c r="C45" s="34">
        <v>89.7</v>
      </c>
      <c r="D45" s="34">
        <v>36555</v>
      </c>
      <c r="E45" s="34">
        <v>1190</v>
      </c>
      <c r="F45" s="34"/>
      <c r="G45" s="34"/>
      <c r="H45" s="34"/>
      <c r="I45" s="34"/>
      <c r="J45" s="34"/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41" t="s">
        <v>194</v>
      </c>
      <c r="B46" s="13" t="s">
        <v>92</v>
      </c>
      <c r="C46" s="34">
        <f aca="true" t="shared" si="1" ref="C46:L46">C47+C49+C50</f>
        <v>966.05</v>
      </c>
      <c r="D46" s="34">
        <f t="shared" si="1"/>
        <v>314763</v>
      </c>
      <c r="E46" s="34">
        <f t="shared" si="1"/>
        <v>24002.91</v>
      </c>
      <c r="F46" s="34">
        <f t="shared" si="1"/>
        <v>0</v>
      </c>
      <c r="G46" s="34">
        <f t="shared" si="1"/>
        <v>0</v>
      </c>
      <c r="H46" s="34">
        <f t="shared" si="1"/>
        <v>305.34999999999997</v>
      </c>
      <c r="I46" s="34">
        <f t="shared" si="1"/>
        <v>78230</v>
      </c>
      <c r="J46" s="34">
        <f t="shared" si="1"/>
        <v>7727</v>
      </c>
      <c r="K46" s="34">
        <f t="shared" si="1"/>
        <v>0</v>
      </c>
      <c r="L46" s="34">
        <f t="shared" si="1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51.75">
      <c r="A47" s="41"/>
      <c r="B47" s="13" t="s">
        <v>217</v>
      </c>
      <c r="C47" s="34">
        <v>377.59</v>
      </c>
      <c r="D47" s="34">
        <v>181018</v>
      </c>
      <c r="E47" s="34">
        <v>9470.3</v>
      </c>
      <c r="F47" s="34"/>
      <c r="G47" s="34"/>
      <c r="H47" s="34">
        <v>158.16</v>
      </c>
      <c r="I47" s="34">
        <v>22505</v>
      </c>
      <c r="J47" s="34">
        <v>2519</v>
      </c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 customHeight="1" hidden="1">
      <c r="A48" s="41"/>
      <c r="B48" s="13" t="s">
        <v>296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51.75">
      <c r="A49" s="41"/>
      <c r="B49" s="13" t="s">
        <v>218</v>
      </c>
      <c r="C49" s="34">
        <v>115.33</v>
      </c>
      <c r="D49" s="34">
        <v>68946</v>
      </c>
      <c r="E49" s="34">
        <v>6171</v>
      </c>
      <c r="F49" s="34"/>
      <c r="G49" s="34"/>
      <c r="H49" s="34">
        <v>74.67</v>
      </c>
      <c r="I49" s="34">
        <v>36745</v>
      </c>
      <c r="J49" s="34">
        <v>2964</v>
      </c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51.75">
      <c r="A50" s="41"/>
      <c r="B50" s="13" t="s">
        <v>331</v>
      </c>
      <c r="C50" s="34">
        <v>473.13</v>
      </c>
      <c r="D50" s="34">
        <v>64799</v>
      </c>
      <c r="E50" s="34">
        <v>8361.61</v>
      </c>
      <c r="F50" s="34"/>
      <c r="G50" s="34"/>
      <c r="H50" s="34">
        <v>72.52</v>
      </c>
      <c r="I50" s="34">
        <v>18980</v>
      </c>
      <c r="J50" s="34">
        <v>2244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 t="s">
        <v>97</v>
      </c>
      <c r="B51" s="13" t="s">
        <v>98</v>
      </c>
      <c r="C51" s="34"/>
      <c r="D51" s="34">
        <v>6945</v>
      </c>
      <c r="E51" s="34"/>
      <c r="F51" s="34"/>
      <c r="G51" s="34"/>
      <c r="H51" s="34"/>
      <c r="I51" s="34"/>
      <c r="J51" s="34"/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7.25">
      <c r="A52" s="45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3"/>
      <c r="B54" s="54" t="s">
        <v>208</v>
      </c>
      <c r="C54" s="55"/>
      <c r="D54" s="55"/>
      <c r="E54" s="55"/>
      <c r="F54" s="55"/>
      <c r="G54" s="55"/>
      <c r="H54" s="55"/>
      <c r="I54" s="55"/>
      <c r="J54" s="55" t="s">
        <v>209</v>
      </c>
      <c r="K54" s="55"/>
      <c r="L54" s="5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</sheetData>
  <mergeCells count="8">
    <mergeCell ref="J2:L3"/>
    <mergeCell ref="J9:L9"/>
    <mergeCell ref="H10:L10"/>
    <mergeCell ref="C6:I6"/>
    <mergeCell ref="B10:B12"/>
    <mergeCell ref="A10:A12"/>
    <mergeCell ref="C10:G10"/>
    <mergeCell ref="E5:G5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0"/>
  <sheetViews>
    <sheetView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2:46" ht="18">
      <c r="B1" s="50"/>
      <c r="J1" s="55" t="s">
        <v>60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17.25" hidden="1">
      <c r="J2" s="153" t="s">
        <v>200</v>
      </c>
      <c r="K2" s="154"/>
      <c r="L2" s="15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54"/>
      <c r="K3" s="154"/>
      <c r="L3" s="1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100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E5" s="152" t="s">
        <v>201</v>
      </c>
      <c r="F5" s="152"/>
      <c r="G5" s="152"/>
      <c r="K5" s="136"/>
      <c r="L5" s="13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2.25" customHeight="1" hidden="1">
      <c r="B6" s="43"/>
      <c r="C6" s="156" t="s">
        <v>59</v>
      </c>
      <c r="D6" s="156"/>
      <c r="E6" s="156"/>
      <c r="F6" s="156"/>
      <c r="G6" s="156"/>
      <c r="H6" s="156"/>
      <c r="I6" s="156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56"/>
      <c r="D7" s="156"/>
      <c r="E7" s="156"/>
      <c r="F7" s="156"/>
      <c r="G7" s="156"/>
      <c r="H7" s="156"/>
      <c r="I7" s="1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56"/>
      <c r="D8" s="156"/>
      <c r="E8" s="156"/>
      <c r="F8" s="156"/>
      <c r="G8" s="156"/>
      <c r="H8" s="156"/>
      <c r="I8" s="1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55" t="s">
        <v>202</v>
      </c>
      <c r="I9" s="155"/>
      <c r="J9" s="155"/>
      <c r="K9" s="155"/>
      <c r="L9" s="1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58" t="s">
        <v>101</v>
      </c>
      <c r="B10" s="161" t="s">
        <v>108</v>
      </c>
      <c r="C10" s="164" t="s">
        <v>102</v>
      </c>
      <c r="D10" s="165"/>
      <c r="E10" s="165"/>
      <c r="F10" s="165"/>
      <c r="G10" s="166"/>
      <c r="H10" s="164" t="s">
        <v>103</v>
      </c>
      <c r="I10" s="165"/>
      <c r="J10" s="165"/>
      <c r="K10" s="165"/>
      <c r="L10" s="16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59"/>
      <c r="B11" s="132"/>
      <c r="C11" s="11" t="s">
        <v>196</v>
      </c>
      <c r="D11" s="11" t="s">
        <v>197</v>
      </c>
      <c r="E11" s="11" t="s">
        <v>292</v>
      </c>
      <c r="F11" s="11" t="s">
        <v>324</v>
      </c>
      <c r="G11" s="11" t="s">
        <v>107</v>
      </c>
      <c r="H11" s="11" t="s">
        <v>2</v>
      </c>
      <c r="I11" s="11" t="s">
        <v>198</v>
      </c>
      <c r="J11" s="11" t="s">
        <v>292</v>
      </c>
      <c r="K11" s="11" t="s">
        <v>199</v>
      </c>
      <c r="L11" s="11" t="s">
        <v>107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60"/>
      <c r="B12" s="133"/>
      <c r="C12" s="11" t="s">
        <v>104</v>
      </c>
      <c r="D12" s="11" t="s">
        <v>105</v>
      </c>
      <c r="E12" s="11" t="s">
        <v>109</v>
      </c>
      <c r="F12" s="11" t="s">
        <v>109</v>
      </c>
      <c r="G12" s="11" t="s">
        <v>110</v>
      </c>
      <c r="H12" s="11" t="s">
        <v>104</v>
      </c>
      <c r="I12" s="11" t="s">
        <v>105</v>
      </c>
      <c r="J12" s="11" t="s">
        <v>109</v>
      </c>
      <c r="K12" s="11" t="s">
        <v>109</v>
      </c>
      <c r="L12" s="11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130</v>
      </c>
      <c r="B13" s="13" t="s">
        <v>121</v>
      </c>
      <c r="C13" s="46">
        <f aca="true" t="shared" si="0" ref="C13:J13">C14+C15+C16+C17</f>
        <v>529.8000000000001</v>
      </c>
      <c r="D13" s="46">
        <f t="shared" si="0"/>
        <v>74704</v>
      </c>
      <c r="E13" s="46">
        <f t="shared" si="0"/>
        <v>2407.4</v>
      </c>
      <c r="F13" s="46">
        <f t="shared" si="0"/>
        <v>0</v>
      </c>
      <c r="G13" s="46">
        <f t="shared" si="0"/>
        <v>0</v>
      </c>
      <c r="H13" s="46">
        <f t="shared" si="0"/>
        <v>117.2</v>
      </c>
      <c r="I13" s="46">
        <f t="shared" si="0"/>
        <v>16500</v>
      </c>
      <c r="J13" s="46">
        <f t="shared" si="0"/>
        <v>850</v>
      </c>
      <c r="K13" s="46"/>
      <c r="L13" s="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233</v>
      </c>
      <c r="C14" s="46">
        <v>350</v>
      </c>
      <c r="D14" s="46">
        <v>47050</v>
      </c>
      <c r="E14" s="46">
        <v>1470</v>
      </c>
      <c r="F14" s="46"/>
      <c r="G14" s="46"/>
      <c r="H14" s="46">
        <v>117.2</v>
      </c>
      <c r="I14" s="46">
        <v>16500</v>
      </c>
      <c r="J14" s="46">
        <v>850</v>
      </c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0.5" customHeight="1">
      <c r="A15" s="41"/>
      <c r="B15" s="13" t="s">
        <v>234</v>
      </c>
      <c r="C15" s="46">
        <v>146.7</v>
      </c>
      <c r="D15" s="46">
        <v>25254</v>
      </c>
      <c r="E15" s="46">
        <v>764.6</v>
      </c>
      <c r="F15" s="46"/>
      <c r="G15" s="46"/>
      <c r="H15" s="46"/>
      <c r="I15" s="46"/>
      <c r="J15" s="46"/>
      <c r="K15" s="46"/>
      <c r="L15" s="4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 customHeight="1">
      <c r="A16" s="41"/>
      <c r="B16" s="13" t="s">
        <v>318</v>
      </c>
      <c r="C16" s="46">
        <v>16</v>
      </c>
      <c r="D16" s="46">
        <v>1500</v>
      </c>
      <c r="E16" s="46">
        <v>104.4</v>
      </c>
      <c r="F16" s="46"/>
      <c r="G16" s="46"/>
      <c r="H16" s="46"/>
      <c r="I16" s="46"/>
      <c r="J16" s="46"/>
      <c r="K16" s="46"/>
      <c r="L16" s="4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3.25" customHeight="1">
      <c r="A17" s="41"/>
      <c r="B17" s="13" t="s">
        <v>294</v>
      </c>
      <c r="C17" s="46">
        <v>17.1</v>
      </c>
      <c r="D17" s="46">
        <v>900</v>
      </c>
      <c r="E17" s="46">
        <v>68.4</v>
      </c>
      <c r="F17" s="46"/>
      <c r="G17" s="46"/>
      <c r="H17" s="46"/>
      <c r="I17" s="46"/>
      <c r="J17" s="46"/>
      <c r="K17" s="46"/>
      <c r="L17" s="4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 t="s">
        <v>106</v>
      </c>
      <c r="B18" s="13" t="s">
        <v>235</v>
      </c>
      <c r="C18" s="46">
        <f>SUM(C19:C57)</f>
        <v>17011</v>
      </c>
      <c r="D18" s="46">
        <f aca="true" t="shared" si="1" ref="D18:I18">SUM(D19:D57)</f>
        <v>2224673</v>
      </c>
      <c r="E18" s="46">
        <f t="shared" si="1"/>
        <v>250663</v>
      </c>
      <c r="F18" s="46">
        <f t="shared" si="1"/>
        <v>377307</v>
      </c>
      <c r="G18" s="46">
        <f t="shared" si="1"/>
        <v>550.1</v>
      </c>
      <c r="H18" s="46">
        <f t="shared" si="1"/>
        <v>868.6099999999999</v>
      </c>
      <c r="I18" s="46">
        <f t="shared" si="1"/>
        <v>536369</v>
      </c>
      <c r="J18" s="46">
        <f>SUM(J19:J57)</f>
        <v>30841.3</v>
      </c>
      <c r="K18" s="46">
        <f>SUM(K19:K57)</f>
        <v>19623</v>
      </c>
      <c r="L18" s="46">
        <f>SUM(L19:L57)</f>
        <v>0.4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4.5">
      <c r="A19" s="41"/>
      <c r="B19" s="13" t="s">
        <v>455</v>
      </c>
      <c r="C19" s="46">
        <v>112</v>
      </c>
      <c r="D19" s="46">
        <v>59000</v>
      </c>
      <c r="E19" s="46">
        <v>5319</v>
      </c>
      <c r="F19" s="46"/>
      <c r="G19" s="46"/>
      <c r="H19" s="46">
        <v>0.3</v>
      </c>
      <c r="I19" s="46">
        <v>111</v>
      </c>
      <c r="J19" s="46">
        <v>7</v>
      </c>
      <c r="K19" s="46"/>
      <c r="L19" s="4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456</v>
      </c>
      <c r="C20" s="46">
        <v>179</v>
      </c>
      <c r="D20" s="46">
        <v>30698</v>
      </c>
      <c r="E20" s="46">
        <v>4115</v>
      </c>
      <c r="F20" s="46"/>
      <c r="G20" s="46"/>
      <c r="H20" s="46"/>
      <c r="I20" s="46"/>
      <c r="J20" s="46"/>
      <c r="K20" s="46"/>
      <c r="L20" s="4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63" customHeight="1">
      <c r="A21" s="41"/>
      <c r="B21" s="13" t="s">
        <v>457</v>
      </c>
      <c r="C21" s="46">
        <v>174</v>
      </c>
      <c r="D21" s="46">
        <v>51040</v>
      </c>
      <c r="E21" s="46">
        <v>2385</v>
      </c>
      <c r="F21" s="46"/>
      <c r="G21" s="46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458</v>
      </c>
      <c r="C22" s="46">
        <v>482</v>
      </c>
      <c r="D22" s="46">
        <v>91760</v>
      </c>
      <c r="E22" s="46">
        <v>7411</v>
      </c>
      <c r="F22" s="46"/>
      <c r="G22" s="46"/>
      <c r="H22" s="46">
        <v>0.75</v>
      </c>
      <c r="I22" s="46">
        <v>111</v>
      </c>
      <c r="J22" s="46">
        <v>7</v>
      </c>
      <c r="K22" s="46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459</v>
      </c>
      <c r="C23" s="46">
        <v>418</v>
      </c>
      <c r="D23" s="46">
        <v>42350</v>
      </c>
      <c r="E23" s="46">
        <v>4716</v>
      </c>
      <c r="F23" s="46"/>
      <c r="G23" s="46">
        <v>47.55</v>
      </c>
      <c r="H23" s="46"/>
      <c r="I23" s="46"/>
      <c r="J23" s="46"/>
      <c r="K23" s="46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460</v>
      </c>
      <c r="C24" s="46">
        <v>199</v>
      </c>
      <c r="D24" s="46">
        <v>73130</v>
      </c>
      <c r="E24" s="46">
        <v>5118</v>
      </c>
      <c r="F24" s="46"/>
      <c r="G24" s="46"/>
      <c r="H24" s="46"/>
      <c r="I24" s="46"/>
      <c r="J24" s="46"/>
      <c r="K24" s="46"/>
      <c r="L24" s="4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461</v>
      </c>
      <c r="C25" s="46">
        <v>115</v>
      </c>
      <c r="D25" s="46">
        <v>55910</v>
      </c>
      <c r="E25" s="46">
        <v>3613</v>
      </c>
      <c r="F25" s="46"/>
      <c r="G25" s="46"/>
      <c r="H25" s="46"/>
      <c r="I25" s="46"/>
      <c r="J25" s="46"/>
      <c r="K25" s="46"/>
      <c r="L25" s="4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462</v>
      </c>
      <c r="C26" s="46">
        <v>275</v>
      </c>
      <c r="D26" s="46">
        <v>67580</v>
      </c>
      <c r="E26" s="46">
        <v>4516</v>
      </c>
      <c r="F26" s="46"/>
      <c r="G26" s="46"/>
      <c r="H26" s="46">
        <v>0.15</v>
      </c>
      <c r="I26" s="46">
        <v>55</v>
      </c>
      <c r="J26" s="46">
        <v>7</v>
      </c>
      <c r="K26" s="46"/>
      <c r="L26" s="4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463</v>
      </c>
      <c r="C27" s="46">
        <v>223</v>
      </c>
      <c r="D27" s="46">
        <v>58397</v>
      </c>
      <c r="E27" s="46">
        <v>9333</v>
      </c>
      <c r="F27" s="46">
        <v>20822</v>
      </c>
      <c r="G27" s="46"/>
      <c r="H27" s="46">
        <v>10.8</v>
      </c>
      <c r="I27" s="46">
        <v>1659</v>
      </c>
      <c r="J27" s="46">
        <v>244.8</v>
      </c>
      <c r="K27" s="46"/>
      <c r="L27" s="4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464</v>
      </c>
      <c r="C28" s="46">
        <v>45</v>
      </c>
      <c r="D28" s="46">
        <v>87223</v>
      </c>
      <c r="E28" s="46">
        <v>6561</v>
      </c>
      <c r="F28" s="46"/>
      <c r="G28" s="46"/>
      <c r="H28" s="46">
        <v>24.01</v>
      </c>
      <c r="I28" s="46">
        <v>13106</v>
      </c>
      <c r="J28" s="46">
        <v>1818.2</v>
      </c>
      <c r="K28" s="46"/>
      <c r="L28" s="4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465</v>
      </c>
      <c r="C29" s="46">
        <v>414</v>
      </c>
      <c r="D29" s="46">
        <v>100244</v>
      </c>
      <c r="E29" s="46">
        <v>10035</v>
      </c>
      <c r="F29" s="46"/>
      <c r="G29" s="46"/>
      <c r="H29" s="46">
        <v>0.15</v>
      </c>
      <c r="I29" s="46">
        <v>55</v>
      </c>
      <c r="J29" s="46">
        <v>7</v>
      </c>
      <c r="K29" s="46"/>
      <c r="L29" s="4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466</v>
      </c>
      <c r="C30" s="46">
        <v>339</v>
      </c>
      <c r="D30" s="46">
        <v>106301</v>
      </c>
      <c r="E30" s="46">
        <v>9605</v>
      </c>
      <c r="F30" s="46"/>
      <c r="G30" s="46"/>
      <c r="H30" s="46">
        <v>92.72</v>
      </c>
      <c r="I30" s="46">
        <v>2765</v>
      </c>
      <c r="J30" s="46">
        <v>1783</v>
      </c>
      <c r="K30" s="46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">
      <c r="A31" s="41"/>
      <c r="B31" s="13" t="s">
        <v>396</v>
      </c>
      <c r="C31" s="46">
        <v>512</v>
      </c>
      <c r="D31" s="46">
        <v>66310</v>
      </c>
      <c r="E31" s="46">
        <v>7225</v>
      </c>
      <c r="F31" s="46"/>
      <c r="G31" s="46"/>
      <c r="H31" s="46"/>
      <c r="I31" s="46">
        <v>9233</v>
      </c>
      <c r="J31" s="46"/>
      <c r="K31" s="46"/>
      <c r="L31" s="4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41"/>
      <c r="B32" s="13" t="s">
        <v>397</v>
      </c>
      <c r="C32" s="46">
        <v>771</v>
      </c>
      <c r="D32" s="46">
        <v>62133</v>
      </c>
      <c r="E32" s="46">
        <v>12370</v>
      </c>
      <c r="F32" s="46"/>
      <c r="G32" s="46"/>
      <c r="H32" s="46">
        <v>2.12</v>
      </c>
      <c r="I32" s="46">
        <v>7687</v>
      </c>
      <c r="J32" s="46">
        <v>42</v>
      </c>
      <c r="K32" s="46"/>
      <c r="L32" s="4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0.75" customHeight="1" hidden="1">
      <c r="A33" s="41"/>
      <c r="B33" s="13" t="s">
        <v>236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86.25">
      <c r="A34" s="41"/>
      <c r="B34" s="13" t="s">
        <v>398</v>
      </c>
      <c r="C34" s="46">
        <v>417</v>
      </c>
      <c r="D34" s="46">
        <v>29030</v>
      </c>
      <c r="E34" s="46">
        <v>4215</v>
      </c>
      <c r="F34" s="46"/>
      <c r="G34" s="46"/>
      <c r="H34" s="46"/>
      <c r="I34" s="46">
        <v>1080</v>
      </c>
      <c r="J34" s="46"/>
      <c r="K34" s="46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399</v>
      </c>
      <c r="C35" s="46">
        <v>1212</v>
      </c>
      <c r="D35" s="46">
        <v>234700</v>
      </c>
      <c r="E35" s="46">
        <v>35023</v>
      </c>
      <c r="F35" s="46"/>
      <c r="G35" s="46"/>
      <c r="H35" s="46">
        <v>3.75</v>
      </c>
      <c r="I35" s="46">
        <v>1349</v>
      </c>
      <c r="J35" s="46"/>
      <c r="K35" s="46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>
      <c r="A36" s="41"/>
      <c r="B36" s="13" t="s">
        <v>400</v>
      </c>
      <c r="C36" s="46">
        <v>851</v>
      </c>
      <c r="D36" s="46">
        <v>53886</v>
      </c>
      <c r="E36" s="46">
        <v>5918</v>
      </c>
      <c r="F36" s="46"/>
      <c r="G36" s="46"/>
      <c r="H36" s="46">
        <v>2.85</v>
      </c>
      <c r="I36" s="46">
        <v>27298</v>
      </c>
      <c r="J36" s="46">
        <v>21</v>
      </c>
      <c r="K36" s="46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69">
      <c r="A37" s="41"/>
      <c r="B37" s="13" t="s">
        <v>401</v>
      </c>
      <c r="C37" s="46">
        <v>535</v>
      </c>
      <c r="D37" s="46">
        <v>43160</v>
      </c>
      <c r="E37" s="46">
        <v>7864</v>
      </c>
      <c r="F37" s="46"/>
      <c r="G37" s="46"/>
      <c r="H37" s="46">
        <v>10.65</v>
      </c>
      <c r="I37" s="46">
        <v>21614</v>
      </c>
      <c r="J37" s="46">
        <v>119</v>
      </c>
      <c r="K37" s="46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402</v>
      </c>
      <c r="C38" s="46">
        <v>783</v>
      </c>
      <c r="D38" s="46">
        <v>60940</v>
      </c>
      <c r="E38" s="46">
        <v>6893</v>
      </c>
      <c r="F38" s="46"/>
      <c r="G38" s="46">
        <v>172</v>
      </c>
      <c r="H38" s="46">
        <v>38</v>
      </c>
      <c r="I38" s="46">
        <v>22588</v>
      </c>
      <c r="J38" s="46">
        <v>49</v>
      </c>
      <c r="K38" s="46"/>
      <c r="L38" s="46">
        <v>0.2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403</v>
      </c>
      <c r="C39" s="46">
        <v>920</v>
      </c>
      <c r="D39" s="46">
        <v>52780</v>
      </c>
      <c r="E39" s="46">
        <v>15203</v>
      </c>
      <c r="F39" s="46">
        <v>57554</v>
      </c>
      <c r="G39" s="46">
        <v>70</v>
      </c>
      <c r="H39" s="46">
        <v>5</v>
      </c>
      <c r="I39" s="46">
        <v>221</v>
      </c>
      <c r="J39" s="46">
        <v>63</v>
      </c>
      <c r="K39" s="46"/>
      <c r="L39" s="46">
        <v>0.2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404</v>
      </c>
      <c r="C40" s="46">
        <v>1022</v>
      </c>
      <c r="D40" s="46">
        <v>65660</v>
      </c>
      <c r="E40" s="46">
        <v>7125</v>
      </c>
      <c r="F40" s="46"/>
      <c r="G40" s="46">
        <v>187.55</v>
      </c>
      <c r="H40" s="46">
        <v>16</v>
      </c>
      <c r="I40" s="46">
        <v>12282</v>
      </c>
      <c r="J40" s="46">
        <v>105</v>
      </c>
      <c r="K40" s="46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13" t="s">
        <v>405</v>
      </c>
      <c r="C41" s="46">
        <v>452</v>
      </c>
      <c r="D41" s="46">
        <v>50000</v>
      </c>
      <c r="E41" s="46">
        <v>600</v>
      </c>
      <c r="F41" s="46"/>
      <c r="G41" s="46">
        <v>73</v>
      </c>
      <c r="H41" s="46"/>
      <c r="I41" s="46">
        <v>8298</v>
      </c>
      <c r="J41" s="46"/>
      <c r="K41" s="46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406</v>
      </c>
      <c r="C42" s="46">
        <v>833</v>
      </c>
      <c r="D42" s="46">
        <v>48891</v>
      </c>
      <c r="E42" s="46">
        <v>2536</v>
      </c>
      <c r="F42" s="46">
        <v>140390</v>
      </c>
      <c r="G42" s="46"/>
      <c r="H42" s="46">
        <v>5.75</v>
      </c>
      <c r="I42" s="46">
        <v>5947</v>
      </c>
      <c r="J42" s="46">
        <v>49</v>
      </c>
      <c r="K42" s="46">
        <v>623</v>
      </c>
      <c r="L42" s="4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407</v>
      </c>
      <c r="C43" s="46">
        <v>904</v>
      </c>
      <c r="D43" s="46">
        <v>135510</v>
      </c>
      <c r="E43" s="46">
        <v>14150</v>
      </c>
      <c r="F43" s="46"/>
      <c r="G43" s="46"/>
      <c r="H43" s="46">
        <v>78.77</v>
      </c>
      <c r="I43" s="46">
        <v>47648</v>
      </c>
      <c r="J43" s="46">
        <v>392</v>
      </c>
      <c r="K43" s="46"/>
      <c r="L43" s="4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408</v>
      </c>
      <c r="C44" s="46">
        <v>317</v>
      </c>
      <c r="D44" s="46">
        <v>22236</v>
      </c>
      <c r="E44" s="46">
        <v>600</v>
      </c>
      <c r="F44" s="46">
        <v>45970</v>
      </c>
      <c r="G44" s="46"/>
      <c r="H44" s="46">
        <v>7.25</v>
      </c>
      <c r="I44" s="46">
        <v>6913</v>
      </c>
      <c r="J44" s="46">
        <v>6.2</v>
      </c>
      <c r="K44" s="46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409</v>
      </c>
      <c r="C45" s="46">
        <v>754</v>
      </c>
      <c r="D45" s="46">
        <v>51060</v>
      </c>
      <c r="E45" s="46">
        <v>2408</v>
      </c>
      <c r="F45" s="46"/>
      <c r="G45" s="46"/>
      <c r="H45" s="46">
        <v>1.06</v>
      </c>
      <c r="I45" s="46">
        <v>25361</v>
      </c>
      <c r="J45" s="46">
        <v>14.05</v>
      </c>
      <c r="K45" s="46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69">
      <c r="A46" s="41"/>
      <c r="B46" s="13" t="s">
        <v>411</v>
      </c>
      <c r="C46" s="46">
        <v>459</v>
      </c>
      <c r="D46" s="46">
        <v>43540</v>
      </c>
      <c r="E46" s="46">
        <v>3153</v>
      </c>
      <c r="F46" s="46"/>
      <c r="G46" s="46"/>
      <c r="H46" s="46">
        <v>1.5</v>
      </c>
      <c r="I46" s="46">
        <v>12404</v>
      </c>
      <c r="J46" s="46">
        <v>7</v>
      </c>
      <c r="K46" s="46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69">
      <c r="A47" s="41"/>
      <c r="B47" s="13" t="s">
        <v>412</v>
      </c>
      <c r="C47" s="46"/>
      <c r="D47" s="46">
        <v>54732</v>
      </c>
      <c r="E47" s="46">
        <v>7727</v>
      </c>
      <c r="F47" s="46">
        <v>112571</v>
      </c>
      <c r="G47" s="46"/>
      <c r="H47" s="46"/>
      <c r="I47" s="46">
        <v>5279</v>
      </c>
      <c r="J47" s="46"/>
      <c r="K47" s="46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>
      <c r="A48" s="41"/>
      <c r="B48" s="13" t="s">
        <v>413</v>
      </c>
      <c r="C48" s="46">
        <v>477</v>
      </c>
      <c r="D48" s="46">
        <v>38480</v>
      </c>
      <c r="E48" s="46">
        <v>6640</v>
      </c>
      <c r="F48" s="46"/>
      <c r="G48" s="46"/>
      <c r="H48" s="46">
        <v>1.05</v>
      </c>
      <c r="I48" s="46">
        <v>23451</v>
      </c>
      <c r="J48" s="46">
        <v>14.05</v>
      </c>
      <c r="K48" s="46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414</v>
      </c>
      <c r="C49" s="46">
        <v>742</v>
      </c>
      <c r="D49" s="46">
        <v>44540</v>
      </c>
      <c r="E49" s="46">
        <v>13649</v>
      </c>
      <c r="F49" s="46"/>
      <c r="G49" s="46"/>
      <c r="H49" s="46">
        <v>3</v>
      </c>
      <c r="I49" s="46">
        <v>32552</v>
      </c>
      <c r="J49" s="46">
        <v>105</v>
      </c>
      <c r="K49" s="46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415</v>
      </c>
      <c r="C50" s="46">
        <v>830</v>
      </c>
      <c r="D50" s="46">
        <v>80280</v>
      </c>
      <c r="E50" s="46">
        <v>9533</v>
      </c>
      <c r="F50" s="46"/>
      <c r="G50" s="46"/>
      <c r="H50" s="46">
        <v>48.91</v>
      </c>
      <c r="I50" s="46">
        <v>75627</v>
      </c>
      <c r="J50" s="46">
        <v>350</v>
      </c>
      <c r="K50" s="46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/>
      <c r="B51" s="13" t="s">
        <v>416</v>
      </c>
      <c r="C51" s="46">
        <v>726</v>
      </c>
      <c r="D51" s="46">
        <v>75000</v>
      </c>
      <c r="E51" s="46">
        <v>7177</v>
      </c>
      <c r="F51" s="46"/>
      <c r="G51" s="46"/>
      <c r="H51" s="46">
        <v>5.1</v>
      </c>
      <c r="I51" s="46">
        <v>9561</v>
      </c>
      <c r="J51" s="46">
        <v>49</v>
      </c>
      <c r="K51" s="46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51.75" hidden="1">
      <c r="A52" s="41"/>
      <c r="B52" s="13" t="s">
        <v>417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69" hidden="1">
      <c r="A53" s="41"/>
      <c r="B53" s="13" t="s">
        <v>418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86.25">
      <c r="A54" s="41"/>
      <c r="B54" s="13" t="s">
        <v>419</v>
      </c>
      <c r="C54" s="46">
        <v>360</v>
      </c>
      <c r="D54" s="46">
        <v>48532</v>
      </c>
      <c r="E54" s="46">
        <v>7426</v>
      </c>
      <c r="F54" s="46"/>
      <c r="G54" s="46"/>
      <c r="H54" s="46">
        <v>22.96</v>
      </c>
      <c r="I54" s="46">
        <v>1217</v>
      </c>
      <c r="J54" s="46">
        <v>196</v>
      </c>
      <c r="K54" s="46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3</v>
      </c>
      <c r="C55" s="46"/>
      <c r="D55" s="46"/>
      <c r="E55" s="46"/>
      <c r="F55" s="46"/>
      <c r="G55" s="46"/>
      <c r="H55" s="46">
        <v>441</v>
      </c>
      <c r="I55" s="46">
        <v>160897</v>
      </c>
      <c r="J55" s="46">
        <v>25267</v>
      </c>
      <c r="K55" s="46">
        <v>19000</v>
      </c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7.25">
      <c r="A56" s="41"/>
      <c r="B56" s="13" t="s">
        <v>239</v>
      </c>
      <c r="C56" s="46">
        <v>159</v>
      </c>
      <c r="D56" s="46">
        <v>39640</v>
      </c>
      <c r="E56" s="46">
        <v>501</v>
      </c>
      <c r="F56" s="46"/>
      <c r="G56" s="46"/>
      <c r="H56" s="46"/>
      <c r="I56" s="46"/>
      <c r="J56" s="46"/>
      <c r="K56" s="46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4.5">
      <c r="A57" s="41"/>
      <c r="B57" s="13" t="s">
        <v>4</v>
      </c>
      <c r="C57" s="46"/>
      <c r="D57" s="46"/>
      <c r="E57" s="46"/>
      <c r="F57" s="46"/>
      <c r="G57" s="46"/>
      <c r="H57" s="46">
        <v>45.01</v>
      </c>
      <c r="I57" s="46"/>
      <c r="J57" s="46">
        <v>119</v>
      </c>
      <c r="K57" s="46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49.5" customHeight="1">
      <c r="A58" s="41" t="s">
        <v>194</v>
      </c>
      <c r="B58" s="13" t="s">
        <v>238</v>
      </c>
      <c r="C58" s="46">
        <f>C59+C60+C61+C62+C63+C64+C65</f>
        <v>4913</v>
      </c>
      <c r="D58" s="46">
        <f>D59+D60+D61+D62+D63+D64+D65</f>
        <v>1094079</v>
      </c>
      <c r="E58" s="46">
        <f>E59+E60+E61+E62+E63+E64+E65</f>
        <v>169098</v>
      </c>
      <c r="F58" s="46">
        <f>F59+F60+F61+F62+F63+F64+F65</f>
        <v>287391</v>
      </c>
      <c r="G58" s="46">
        <v>0</v>
      </c>
      <c r="H58" s="46">
        <f>H59+H60+H61+H62+H63+H64+H65</f>
        <v>198.8</v>
      </c>
      <c r="I58" s="46">
        <f>I59+I60+I61+I62+I63+I64+I65</f>
        <v>70701</v>
      </c>
      <c r="J58" s="46">
        <f>J59+J60+J61+J62+J63+J64+J65</f>
        <v>11080</v>
      </c>
      <c r="K58" s="46">
        <f>K59+K60+K61+K62+K63+K64+K65</f>
        <v>8696</v>
      </c>
      <c r="L58" s="46"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7.25">
      <c r="A59" s="41"/>
      <c r="B59" s="13" t="s">
        <v>72</v>
      </c>
      <c r="C59" s="46">
        <v>915</v>
      </c>
      <c r="D59" s="46">
        <v>149000</v>
      </c>
      <c r="E59" s="46">
        <v>33193</v>
      </c>
      <c r="F59" s="46"/>
      <c r="G59" s="46"/>
      <c r="H59" s="46">
        <v>9.6</v>
      </c>
      <c r="I59" s="46">
        <v>2300</v>
      </c>
      <c r="J59" s="46">
        <v>500</v>
      </c>
      <c r="K59" s="46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7.25">
      <c r="A60" s="41"/>
      <c r="B60" s="13" t="s">
        <v>73</v>
      </c>
      <c r="C60" s="46">
        <v>1134</v>
      </c>
      <c r="D60" s="46">
        <v>89793</v>
      </c>
      <c r="E60" s="64">
        <v>16205</v>
      </c>
      <c r="F60" s="46">
        <v>1739</v>
      </c>
      <c r="G60" s="46"/>
      <c r="H60" s="46">
        <v>14.1</v>
      </c>
      <c r="I60" s="46">
        <v>5671</v>
      </c>
      <c r="J60" s="46">
        <v>291</v>
      </c>
      <c r="K60" s="46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74</v>
      </c>
      <c r="C61" s="46">
        <v>24</v>
      </c>
      <c r="D61" s="46">
        <v>256912</v>
      </c>
      <c r="E61" s="46">
        <v>51673</v>
      </c>
      <c r="F61" s="46">
        <v>227896</v>
      </c>
      <c r="G61" s="46"/>
      <c r="H61" s="46"/>
      <c r="I61" s="46">
        <v>9452</v>
      </c>
      <c r="J61" s="46">
        <v>4134</v>
      </c>
      <c r="K61" s="46">
        <v>4348</v>
      </c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/>
      <c r="B62" s="13" t="s">
        <v>75</v>
      </c>
      <c r="C62" s="46">
        <v>1338</v>
      </c>
      <c r="D62" s="46">
        <v>385122</v>
      </c>
      <c r="E62" s="46">
        <v>58855</v>
      </c>
      <c r="F62" s="46">
        <v>54726</v>
      </c>
      <c r="G62" s="46"/>
      <c r="H62" s="46">
        <v>62.5</v>
      </c>
      <c r="I62" s="46">
        <v>14178</v>
      </c>
      <c r="J62" s="46">
        <v>2914</v>
      </c>
      <c r="K62" s="46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1"/>
      <c r="B63" s="13" t="s">
        <v>76</v>
      </c>
      <c r="C63" s="46">
        <v>1483</v>
      </c>
      <c r="D63" s="46">
        <v>167797</v>
      </c>
      <c r="E63" s="46">
        <v>6100</v>
      </c>
      <c r="F63" s="46">
        <v>3030</v>
      </c>
      <c r="G63" s="46"/>
      <c r="H63" s="46">
        <v>25.1</v>
      </c>
      <c r="I63" s="46">
        <v>6019</v>
      </c>
      <c r="J63" s="46">
        <v>100</v>
      </c>
      <c r="K63" s="46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9.5" customHeight="1">
      <c r="A64" s="41"/>
      <c r="B64" s="68" t="s">
        <v>77</v>
      </c>
      <c r="C64" s="46">
        <v>19</v>
      </c>
      <c r="D64" s="46">
        <v>45455</v>
      </c>
      <c r="E64" s="46">
        <v>3072</v>
      </c>
      <c r="F64" s="46"/>
      <c r="G64" s="46"/>
      <c r="H64" s="46">
        <v>87.5</v>
      </c>
      <c r="I64" s="46">
        <v>33081</v>
      </c>
      <c r="J64" s="46">
        <v>3141</v>
      </c>
      <c r="K64" s="46">
        <v>4348</v>
      </c>
      <c r="L64" s="4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 hidden="1">
      <c r="A65" s="41"/>
      <c r="B65" s="13" t="s">
        <v>187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3:46" ht="17.25"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8">
      <c r="A67" s="53"/>
      <c r="B67" s="54" t="s">
        <v>208</v>
      </c>
      <c r="C67" s="55"/>
      <c r="D67" s="55"/>
      <c r="E67" s="55"/>
      <c r="F67" s="55"/>
      <c r="G67" s="55"/>
      <c r="H67" s="55"/>
      <c r="I67" s="55"/>
      <c r="J67" s="55" t="s">
        <v>209</v>
      </c>
      <c r="K67" s="55"/>
      <c r="L67" s="5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8">
      <c r="A68" s="5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8" hidden="1">
      <c r="A69" s="53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8" hidden="1">
      <c r="A70" s="53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8" hidden="1">
      <c r="A71" s="5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8" hidden="1">
      <c r="A72" s="5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8" hidden="1">
      <c r="A73" s="53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8" hidden="1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8" hidden="1">
      <c r="A75" s="53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8" hidden="1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8" hidden="1">
      <c r="A77" s="53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8" hidden="1">
      <c r="A78" s="5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8" hidden="1">
      <c r="A79" s="53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hidden="1">
      <c r="A80" s="53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hidden="1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hidden="1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hidden="1">
      <c r="A83" s="53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hidden="1">
      <c r="A84" s="53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hidden="1">
      <c r="A85" s="5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8" hidden="1">
      <c r="A86" s="5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8" hidden="1">
      <c r="A87" s="5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8" hidden="1">
      <c r="A88" s="5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8" hidden="1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8" hidden="1">
      <c r="A90" s="53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</sheetData>
  <mergeCells count="9">
    <mergeCell ref="H9:L9"/>
    <mergeCell ref="B10:B12"/>
    <mergeCell ref="A10:A12"/>
    <mergeCell ref="C10:G10"/>
    <mergeCell ref="H10:L10"/>
    <mergeCell ref="K5:L5"/>
    <mergeCell ref="C6:I8"/>
    <mergeCell ref="E5:G5"/>
    <mergeCell ref="J2:L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  <rowBreaks count="1" manualBreakCount="1">
    <brk id="6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3"/>
  <sheetViews>
    <sheetView view="pageBreakPreview" zoomScale="75" zoomScaleNormal="75" zoomScaleSheetLayoutView="75" workbookViewId="0" topLeftCell="A23">
      <pane xSplit="2" ySplit="11" topLeftCell="C68" activePane="bottomRight" state="frozen"/>
      <selection pane="topLeft" activeCell="A23" sqref="A23"/>
      <selection pane="topRight" activeCell="C23" sqref="C23"/>
      <selection pane="bottomLeft" activeCell="A34" sqref="A34"/>
      <selection pane="bottomRight" activeCell="B30" sqref="B30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6.875" style="7" customWidth="1"/>
    <col min="5" max="5" width="15.75390625" style="7" customWidth="1"/>
    <col min="6" max="6" width="14.875" style="7" customWidth="1"/>
    <col min="7" max="7" width="9.875" style="7" customWidth="1"/>
    <col min="8" max="8" width="11.75390625" style="7" customWidth="1"/>
    <col min="9" max="9" width="14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1:46" ht="18" hidden="1">
      <c r="A1" s="53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hidden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 hidden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" hidden="1">
      <c r="A4" s="53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" hidden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" hidden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hidden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8" hidden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8" hidden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8" hidden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8" hidden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" hidden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hidden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hidden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8" hidden="1">
      <c r="A15" s="53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8" hidden="1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8" hidden="1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8" hidden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8" hidden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hidden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8" hidden="1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8" hidden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60" customFormat="1" ht="18">
      <c r="A23" s="53"/>
      <c r="B23" s="54"/>
      <c r="C23" s="55"/>
      <c r="D23" s="55"/>
      <c r="E23" s="55"/>
      <c r="F23" s="55"/>
      <c r="G23" s="55"/>
      <c r="H23" s="55"/>
      <c r="I23" s="55"/>
      <c r="J23" s="55" t="s">
        <v>62</v>
      </c>
      <c r="K23" s="55"/>
      <c r="L23" s="5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60" customFormat="1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153" t="s">
        <v>200</v>
      </c>
      <c r="K24" s="138"/>
      <c r="L24" s="13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60" customFormat="1" ht="18" hidden="1">
      <c r="A25" s="53"/>
      <c r="B25" s="54"/>
      <c r="C25" s="55"/>
      <c r="D25" s="55"/>
      <c r="E25" s="55"/>
      <c r="F25" s="55"/>
      <c r="G25" s="55"/>
      <c r="H25" s="55"/>
      <c r="I25" s="55"/>
      <c r="J25" s="138"/>
      <c r="K25" s="138"/>
      <c r="L25" s="13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60" customFormat="1" ht="18">
      <c r="A26" s="5"/>
      <c r="B26" s="58"/>
      <c r="C26" s="7"/>
      <c r="D26" s="7"/>
      <c r="E26" s="7"/>
      <c r="F26" s="7"/>
      <c r="G26" s="7"/>
      <c r="H26" s="7"/>
      <c r="I26" s="7"/>
      <c r="J26" s="55" t="s">
        <v>100</v>
      </c>
      <c r="K26" s="55"/>
      <c r="L26" s="5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60" customFormat="1" ht="17.25">
      <c r="A27" s="5"/>
      <c r="B27" s="43"/>
      <c r="C27" s="7"/>
      <c r="D27" s="152" t="s">
        <v>201</v>
      </c>
      <c r="E27" s="152"/>
      <c r="F27" s="152"/>
      <c r="G27" s="7"/>
      <c r="H27" s="7"/>
      <c r="I27" s="7"/>
      <c r="J27" s="7"/>
      <c r="K27" s="136"/>
      <c r="L27" s="13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12" s="60" customFormat="1" ht="17.25">
      <c r="A28" s="5"/>
      <c r="B28" s="43"/>
      <c r="C28" s="156" t="s">
        <v>61</v>
      </c>
      <c r="D28" s="156"/>
      <c r="E28" s="156"/>
      <c r="F28" s="156"/>
      <c r="G28" s="156"/>
      <c r="H28" s="156"/>
      <c r="I28" s="156"/>
      <c r="J28" s="6"/>
      <c r="K28" s="7"/>
      <c r="L28" s="7"/>
    </row>
    <row r="29" spans="1:12" s="60" customFormat="1" ht="17.25">
      <c r="A29" s="5"/>
      <c r="B29" s="43"/>
      <c r="C29" s="156"/>
      <c r="D29" s="156"/>
      <c r="E29" s="156"/>
      <c r="F29" s="156"/>
      <c r="G29" s="156"/>
      <c r="H29" s="156"/>
      <c r="I29" s="156"/>
      <c r="J29" s="7"/>
      <c r="K29" s="7"/>
      <c r="L29" s="7"/>
    </row>
    <row r="30" spans="1:12" s="60" customFormat="1" ht="17.25">
      <c r="A30" s="5"/>
      <c r="B30" s="43"/>
      <c r="C30" s="7"/>
      <c r="D30" s="7"/>
      <c r="E30" s="7"/>
      <c r="F30" s="7"/>
      <c r="G30" s="7"/>
      <c r="H30" s="155" t="s">
        <v>202</v>
      </c>
      <c r="I30" s="155"/>
      <c r="J30" s="155"/>
      <c r="K30" s="155"/>
      <c r="L30" s="155"/>
    </row>
    <row r="31" spans="1:12" s="60" customFormat="1" ht="17.25">
      <c r="A31" s="158" t="s">
        <v>101</v>
      </c>
      <c r="B31" s="161" t="s">
        <v>108</v>
      </c>
      <c r="C31" s="164" t="s">
        <v>102</v>
      </c>
      <c r="D31" s="165"/>
      <c r="E31" s="165"/>
      <c r="F31" s="165"/>
      <c r="G31" s="166"/>
      <c r="H31" s="164" t="s">
        <v>103</v>
      </c>
      <c r="I31" s="165"/>
      <c r="J31" s="165"/>
      <c r="K31" s="165"/>
      <c r="L31" s="166"/>
    </row>
    <row r="32" spans="1:12" s="60" customFormat="1" ht="69">
      <c r="A32" s="159"/>
      <c r="B32" s="132"/>
      <c r="C32" s="11" t="s">
        <v>196</v>
      </c>
      <c r="D32" s="11" t="s">
        <v>197</v>
      </c>
      <c r="E32" s="11" t="s">
        <v>292</v>
      </c>
      <c r="F32" s="11" t="s">
        <v>199</v>
      </c>
      <c r="G32" s="11" t="s">
        <v>107</v>
      </c>
      <c r="H32" s="11" t="s">
        <v>2</v>
      </c>
      <c r="I32" s="11" t="s">
        <v>198</v>
      </c>
      <c r="J32" s="11" t="s">
        <v>292</v>
      </c>
      <c r="K32" s="11" t="s">
        <v>199</v>
      </c>
      <c r="L32" s="11" t="s">
        <v>107</v>
      </c>
    </row>
    <row r="33" spans="1:12" s="60" customFormat="1" ht="17.25">
      <c r="A33" s="160"/>
      <c r="B33" s="133"/>
      <c r="C33" s="11" t="s">
        <v>104</v>
      </c>
      <c r="D33" s="11" t="s">
        <v>105</v>
      </c>
      <c r="E33" s="11" t="s">
        <v>109</v>
      </c>
      <c r="F33" s="11" t="s">
        <v>109</v>
      </c>
      <c r="G33" s="11" t="s">
        <v>110</v>
      </c>
      <c r="H33" s="11" t="s">
        <v>104</v>
      </c>
      <c r="I33" s="11" t="s">
        <v>105</v>
      </c>
      <c r="J33" s="11" t="s">
        <v>109</v>
      </c>
      <c r="K33" s="11" t="s">
        <v>109</v>
      </c>
      <c r="L33" s="11" t="s">
        <v>110</v>
      </c>
    </row>
    <row r="34" spans="1:12" s="60" customFormat="1" ht="34.5">
      <c r="A34" s="26" t="s">
        <v>130</v>
      </c>
      <c r="B34" s="27" t="s">
        <v>121</v>
      </c>
      <c r="C34" s="62">
        <f aca="true" t="shared" si="0" ref="C34:L34">SUM(C35:C38)</f>
        <v>781.77</v>
      </c>
      <c r="D34" s="62">
        <f t="shared" si="0"/>
        <v>113124.455</v>
      </c>
      <c r="E34" s="62">
        <f t="shared" si="0"/>
        <v>5340.908</v>
      </c>
      <c r="F34" s="47">
        <f t="shared" si="0"/>
        <v>0</v>
      </c>
      <c r="G34" s="47">
        <f t="shared" si="0"/>
        <v>0</v>
      </c>
      <c r="H34" s="62">
        <f t="shared" si="0"/>
        <v>74</v>
      </c>
      <c r="I34" s="62">
        <f t="shared" si="0"/>
        <v>12420</v>
      </c>
      <c r="J34" s="62">
        <f t="shared" si="0"/>
        <v>270</v>
      </c>
      <c r="K34" s="62">
        <f t="shared" si="0"/>
        <v>0</v>
      </c>
      <c r="L34" s="62">
        <f t="shared" si="0"/>
        <v>0</v>
      </c>
    </row>
    <row r="35" spans="1:12" s="60" customFormat="1" ht="17.25">
      <c r="A35" s="26"/>
      <c r="B35" s="27" t="s">
        <v>241</v>
      </c>
      <c r="C35" s="62">
        <v>435</v>
      </c>
      <c r="D35" s="62">
        <v>78000</v>
      </c>
      <c r="E35" s="62">
        <v>4500</v>
      </c>
      <c r="F35" s="47"/>
      <c r="G35" s="47"/>
      <c r="H35" s="62">
        <v>74</v>
      </c>
      <c r="I35" s="62">
        <v>12420</v>
      </c>
      <c r="J35" s="62">
        <v>270</v>
      </c>
      <c r="K35" s="62"/>
      <c r="L35" s="62"/>
    </row>
    <row r="36" spans="1:12" s="60" customFormat="1" ht="51.75">
      <c r="A36" s="26"/>
      <c r="B36" s="27" t="s">
        <v>315</v>
      </c>
      <c r="C36" s="62">
        <v>25.006</v>
      </c>
      <c r="D36" s="62">
        <v>4545.455</v>
      </c>
      <c r="E36" s="62">
        <v>258.158</v>
      </c>
      <c r="F36" s="47"/>
      <c r="G36" s="47"/>
      <c r="H36" s="47"/>
      <c r="I36" s="47"/>
      <c r="J36" s="47"/>
      <c r="K36" s="47"/>
      <c r="L36" s="47"/>
    </row>
    <row r="37" spans="1:12" s="60" customFormat="1" ht="69">
      <c r="A37" s="26"/>
      <c r="B37" s="27" t="s">
        <v>290</v>
      </c>
      <c r="C37" s="47">
        <v>265.3</v>
      </c>
      <c r="D37" s="62">
        <v>20450</v>
      </c>
      <c r="E37" s="47">
        <v>582.75</v>
      </c>
      <c r="F37" s="47"/>
      <c r="G37" s="47"/>
      <c r="H37" s="47"/>
      <c r="I37" s="47"/>
      <c r="J37" s="47"/>
      <c r="K37" s="47"/>
      <c r="L37" s="47"/>
    </row>
    <row r="38" spans="1:12" s="60" customFormat="1" ht="34.5">
      <c r="A38" s="26"/>
      <c r="B38" s="27" t="s">
        <v>242</v>
      </c>
      <c r="C38" s="62">
        <v>56.464</v>
      </c>
      <c r="D38" s="62">
        <v>10129</v>
      </c>
      <c r="E38" s="47"/>
      <c r="F38" s="47"/>
      <c r="G38" s="47"/>
      <c r="H38" s="47"/>
      <c r="I38" s="47"/>
      <c r="J38" s="47"/>
      <c r="K38" s="47"/>
      <c r="L38" s="47"/>
    </row>
    <row r="39" spans="1:12" s="60" customFormat="1" ht="51.75">
      <c r="A39" s="26" t="s">
        <v>106</v>
      </c>
      <c r="B39" s="27" t="s">
        <v>243</v>
      </c>
      <c r="C39" s="62">
        <f aca="true" t="shared" si="1" ref="C39:L39">SUM(C40:C65)</f>
        <v>7511.276</v>
      </c>
      <c r="D39" s="62">
        <f t="shared" si="1"/>
        <v>1037663</v>
      </c>
      <c r="E39" s="62">
        <f t="shared" si="1"/>
        <v>154185.903</v>
      </c>
      <c r="F39" s="62">
        <f t="shared" si="1"/>
        <v>0</v>
      </c>
      <c r="G39" s="62">
        <f t="shared" si="1"/>
        <v>0</v>
      </c>
      <c r="H39" s="62">
        <f t="shared" si="1"/>
        <v>79.143</v>
      </c>
      <c r="I39" s="62">
        <f t="shared" si="1"/>
        <v>106676</v>
      </c>
      <c r="J39" s="62">
        <f t="shared" si="1"/>
        <v>1422.4099999999999</v>
      </c>
      <c r="K39" s="62">
        <f t="shared" si="1"/>
        <v>0</v>
      </c>
      <c r="L39" s="62">
        <f t="shared" si="1"/>
        <v>0</v>
      </c>
    </row>
    <row r="40" spans="1:12" s="60" customFormat="1" ht="51.75">
      <c r="A40" s="26"/>
      <c r="B40" s="27" t="s">
        <v>467</v>
      </c>
      <c r="C40" s="62">
        <v>192.9</v>
      </c>
      <c r="D40" s="62">
        <v>35912</v>
      </c>
      <c r="E40" s="62">
        <v>1857.08</v>
      </c>
      <c r="F40" s="62"/>
      <c r="G40" s="62"/>
      <c r="H40" s="62"/>
      <c r="I40" s="62"/>
      <c r="J40" s="62"/>
      <c r="K40" s="62"/>
      <c r="L40" s="62"/>
    </row>
    <row r="41" spans="1:12" s="60" customFormat="1" ht="51.75">
      <c r="A41" s="26"/>
      <c r="B41" s="27" t="s">
        <v>468</v>
      </c>
      <c r="C41" s="62">
        <v>125.794</v>
      </c>
      <c r="D41" s="62">
        <v>69617</v>
      </c>
      <c r="E41" s="62">
        <v>12600.55</v>
      </c>
      <c r="F41" s="62"/>
      <c r="G41" s="62"/>
      <c r="H41" s="62"/>
      <c r="I41" s="62"/>
      <c r="J41" s="62"/>
      <c r="K41" s="62"/>
      <c r="L41" s="62"/>
    </row>
    <row r="42" spans="1:12" s="60" customFormat="1" ht="51.75">
      <c r="A42" s="26"/>
      <c r="B42" s="27" t="s">
        <v>469</v>
      </c>
      <c r="C42" s="62">
        <v>366.883</v>
      </c>
      <c r="D42" s="62">
        <v>49530</v>
      </c>
      <c r="E42" s="62">
        <v>11573.04</v>
      </c>
      <c r="F42" s="62"/>
      <c r="G42" s="62"/>
      <c r="H42" s="62"/>
      <c r="I42" s="62"/>
      <c r="J42" s="62"/>
      <c r="K42" s="62"/>
      <c r="L42" s="62"/>
    </row>
    <row r="43" spans="1:12" s="60" customFormat="1" ht="51.75">
      <c r="A43" s="26"/>
      <c r="B43" s="27" t="s">
        <v>470</v>
      </c>
      <c r="C43" s="62">
        <v>266.563</v>
      </c>
      <c r="D43" s="62">
        <v>51933</v>
      </c>
      <c r="E43" s="62">
        <v>17010.44</v>
      </c>
      <c r="F43" s="62"/>
      <c r="G43" s="62"/>
      <c r="H43" s="62"/>
      <c r="I43" s="62"/>
      <c r="J43" s="62"/>
      <c r="K43" s="62"/>
      <c r="L43" s="62"/>
    </row>
    <row r="44" spans="1:12" s="60" customFormat="1" ht="51.75">
      <c r="A44" s="26"/>
      <c r="B44" s="27" t="s">
        <v>471</v>
      </c>
      <c r="C44" s="62">
        <v>171.974</v>
      </c>
      <c r="D44" s="62">
        <v>37174</v>
      </c>
      <c r="E44" s="62">
        <v>7285.7</v>
      </c>
      <c r="F44" s="62"/>
      <c r="G44" s="62"/>
      <c r="H44" s="62"/>
      <c r="I44" s="62"/>
      <c r="J44" s="62"/>
      <c r="K44" s="62"/>
      <c r="L44" s="62"/>
    </row>
    <row r="45" spans="1:12" s="60" customFormat="1" ht="51.75">
      <c r="A45" s="26"/>
      <c r="B45" s="27" t="s">
        <v>472</v>
      </c>
      <c r="C45" s="62">
        <v>245.029</v>
      </c>
      <c r="D45" s="62">
        <v>72732</v>
      </c>
      <c r="E45" s="62">
        <v>6737.91</v>
      </c>
      <c r="F45" s="62"/>
      <c r="G45" s="62"/>
      <c r="H45" s="62"/>
      <c r="I45" s="62"/>
      <c r="J45" s="62"/>
      <c r="K45" s="62"/>
      <c r="L45" s="62"/>
    </row>
    <row r="46" spans="1:12" s="60" customFormat="1" ht="51.75">
      <c r="A46" s="26"/>
      <c r="B46" s="27" t="s">
        <v>504</v>
      </c>
      <c r="C46" s="62">
        <v>92.959</v>
      </c>
      <c r="D46" s="62">
        <v>60163</v>
      </c>
      <c r="E46" s="62">
        <v>5005.35</v>
      </c>
      <c r="F46" s="62"/>
      <c r="G46" s="62"/>
      <c r="H46" s="62"/>
      <c r="I46" s="62"/>
      <c r="J46" s="62"/>
      <c r="K46" s="62"/>
      <c r="L46" s="62"/>
    </row>
    <row r="47" spans="1:12" s="60" customFormat="1" ht="51.75">
      <c r="A47" s="26"/>
      <c r="B47" s="27" t="s">
        <v>473</v>
      </c>
      <c r="C47" s="62">
        <v>198.211</v>
      </c>
      <c r="D47" s="62">
        <v>62999</v>
      </c>
      <c r="E47" s="62">
        <v>2819.48</v>
      </c>
      <c r="F47" s="62"/>
      <c r="G47" s="62"/>
      <c r="H47" s="62"/>
      <c r="I47" s="62"/>
      <c r="J47" s="62"/>
      <c r="K47" s="62"/>
      <c r="L47" s="62"/>
    </row>
    <row r="48" spans="1:12" s="60" customFormat="1" ht="51.75">
      <c r="A48" s="26"/>
      <c r="B48" s="27" t="s">
        <v>68</v>
      </c>
      <c r="C48" s="62">
        <v>316.263</v>
      </c>
      <c r="D48" s="62">
        <v>45367</v>
      </c>
      <c r="E48" s="62">
        <v>8604.89</v>
      </c>
      <c r="F48" s="62"/>
      <c r="G48" s="62"/>
      <c r="H48" s="62"/>
      <c r="I48" s="62"/>
      <c r="J48" s="62"/>
      <c r="K48" s="62"/>
      <c r="L48" s="62"/>
    </row>
    <row r="49" spans="1:12" s="60" customFormat="1" ht="69">
      <c r="A49" s="26"/>
      <c r="B49" s="27" t="s">
        <v>431</v>
      </c>
      <c r="C49" s="62">
        <v>376.44</v>
      </c>
      <c r="D49" s="62">
        <v>86178</v>
      </c>
      <c r="E49" s="62">
        <v>14082.2</v>
      </c>
      <c r="F49" s="62"/>
      <c r="G49" s="62"/>
      <c r="H49" s="62"/>
      <c r="I49" s="62">
        <v>9000</v>
      </c>
      <c r="J49" s="62"/>
      <c r="K49" s="62"/>
      <c r="L49" s="62"/>
    </row>
    <row r="50" spans="1:12" s="60" customFormat="1" ht="69">
      <c r="A50" s="26"/>
      <c r="B50" s="27" t="s">
        <v>420</v>
      </c>
      <c r="C50" s="62">
        <v>159.5</v>
      </c>
      <c r="D50" s="62">
        <v>5327</v>
      </c>
      <c r="E50" s="62">
        <v>1464</v>
      </c>
      <c r="F50" s="62"/>
      <c r="G50" s="62"/>
      <c r="H50" s="62"/>
      <c r="I50" s="62"/>
      <c r="J50" s="62"/>
      <c r="K50" s="62"/>
      <c r="L50" s="62"/>
    </row>
    <row r="51" spans="1:12" s="60" customFormat="1" ht="69">
      <c r="A51" s="26"/>
      <c r="B51" s="27" t="s">
        <v>421</v>
      </c>
      <c r="C51" s="62">
        <v>284.83</v>
      </c>
      <c r="D51" s="62">
        <v>18893</v>
      </c>
      <c r="E51" s="62">
        <v>1716</v>
      </c>
      <c r="F51" s="62"/>
      <c r="G51" s="62"/>
      <c r="H51" s="62"/>
      <c r="I51" s="62"/>
      <c r="J51" s="62"/>
      <c r="K51" s="62"/>
      <c r="L51" s="62"/>
    </row>
    <row r="52" spans="1:12" s="60" customFormat="1" ht="69">
      <c r="A52" s="26"/>
      <c r="B52" s="27" t="s">
        <v>422</v>
      </c>
      <c r="C52" s="62">
        <v>610.135</v>
      </c>
      <c r="D52" s="62">
        <v>39109</v>
      </c>
      <c r="E52" s="62">
        <v>6004.67</v>
      </c>
      <c r="F52" s="62"/>
      <c r="G52" s="62"/>
      <c r="H52" s="62"/>
      <c r="I52" s="62">
        <v>7800</v>
      </c>
      <c r="J52" s="62"/>
      <c r="K52" s="62"/>
      <c r="L52" s="62"/>
    </row>
    <row r="53" spans="1:12" s="60" customFormat="1" ht="69">
      <c r="A53" s="26"/>
      <c r="B53" s="27" t="s">
        <v>423</v>
      </c>
      <c r="C53" s="62">
        <v>303.478</v>
      </c>
      <c r="D53" s="62">
        <v>73904</v>
      </c>
      <c r="E53" s="62">
        <v>4162.66</v>
      </c>
      <c r="F53" s="62"/>
      <c r="G53" s="62"/>
      <c r="H53" s="62"/>
      <c r="I53" s="62"/>
      <c r="J53" s="62"/>
      <c r="K53" s="62"/>
      <c r="L53" s="62"/>
    </row>
    <row r="54" spans="1:12" s="60" customFormat="1" ht="51.75">
      <c r="A54" s="26"/>
      <c r="B54" s="27" t="s">
        <v>424</v>
      </c>
      <c r="C54" s="62">
        <v>975.113</v>
      </c>
      <c r="D54" s="62">
        <v>65846</v>
      </c>
      <c r="E54" s="62">
        <v>17847.203</v>
      </c>
      <c r="F54" s="62"/>
      <c r="G54" s="62"/>
      <c r="H54" s="62">
        <v>6.173</v>
      </c>
      <c r="I54" s="62">
        <v>14169</v>
      </c>
      <c r="J54" s="62">
        <v>104.05</v>
      </c>
      <c r="K54" s="62"/>
      <c r="L54" s="62"/>
    </row>
    <row r="55" spans="1:12" s="60" customFormat="1" ht="51.75">
      <c r="A55" s="26"/>
      <c r="B55" s="27" t="s">
        <v>425</v>
      </c>
      <c r="C55" s="62">
        <v>206.354</v>
      </c>
      <c r="D55" s="62">
        <v>62417</v>
      </c>
      <c r="E55" s="62">
        <v>6947.93</v>
      </c>
      <c r="F55" s="62"/>
      <c r="G55" s="62"/>
      <c r="H55" s="62"/>
      <c r="I55" s="62">
        <v>8086</v>
      </c>
      <c r="J55" s="62"/>
      <c r="K55" s="62"/>
      <c r="L55" s="62"/>
    </row>
    <row r="56" spans="1:12" s="60" customFormat="1" ht="69">
      <c r="A56" s="26"/>
      <c r="B56" s="27" t="s">
        <v>426</v>
      </c>
      <c r="C56" s="62">
        <v>196.032</v>
      </c>
      <c r="D56" s="62">
        <v>16980</v>
      </c>
      <c r="E56" s="62">
        <v>2108.87</v>
      </c>
      <c r="F56" s="62"/>
      <c r="G56" s="62"/>
      <c r="H56" s="62"/>
      <c r="I56" s="62">
        <v>3067</v>
      </c>
      <c r="J56" s="62"/>
      <c r="K56" s="62"/>
      <c r="L56" s="62"/>
    </row>
    <row r="57" spans="1:12" s="60" customFormat="1" ht="69">
      <c r="A57" s="26"/>
      <c r="B57" s="27" t="s">
        <v>427</v>
      </c>
      <c r="C57" s="62">
        <v>350.521</v>
      </c>
      <c r="D57" s="62">
        <v>26354</v>
      </c>
      <c r="E57" s="62">
        <v>5977.22</v>
      </c>
      <c r="F57" s="62"/>
      <c r="G57" s="62"/>
      <c r="H57" s="62"/>
      <c r="I57" s="62">
        <v>3088</v>
      </c>
      <c r="J57" s="62"/>
      <c r="K57" s="62"/>
      <c r="L57" s="62"/>
    </row>
    <row r="58" spans="1:12" s="60" customFormat="1" ht="69">
      <c r="A58" s="26"/>
      <c r="B58" s="27" t="s">
        <v>428</v>
      </c>
      <c r="C58" s="62">
        <v>492.762</v>
      </c>
      <c r="D58" s="62">
        <v>21930</v>
      </c>
      <c r="E58" s="62">
        <v>7735.37</v>
      </c>
      <c r="F58" s="62"/>
      <c r="G58" s="62"/>
      <c r="H58" s="62">
        <v>22.5</v>
      </c>
      <c r="I58" s="62">
        <v>30947</v>
      </c>
      <c r="J58" s="62">
        <v>152.86</v>
      </c>
      <c r="K58" s="62"/>
      <c r="L58" s="62"/>
    </row>
    <row r="59" spans="1:12" s="60" customFormat="1" ht="69">
      <c r="A59" s="26"/>
      <c r="B59" s="27" t="s">
        <v>429</v>
      </c>
      <c r="C59" s="62">
        <v>748.787</v>
      </c>
      <c r="D59" s="62">
        <v>82608</v>
      </c>
      <c r="E59" s="62">
        <v>6304.57</v>
      </c>
      <c r="F59" s="62"/>
      <c r="G59" s="62"/>
      <c r="H59" s="62">
        <v>5.46</v>
      </c>
      <c r="I59" s="62">
        <v>11596</v>
      </c>
      <c r="J59" s="62">
        <v>466.2</v>
      </c>
      <c r="K59" s="62"/>
      <c r="L59" s="62"/>
    </row>
    <row r="60" spans="1:12" s="60" customFormat="1" ht="69">
      <c r="A60" s="26"/>
      <c r="B60" s="27" t="s">
        <v>430</v>
      </c>
      <c r="C60" s="62">
        <v>414.069</v>
      </c>
      <c r="D60" s="62">
        <v>12233</v>
      </c>
      <c r="E60" s="62">
        <v>5122.49</v>
      </c>
      <c r="F60" s="62"/>
      <c r="G60" s="62"/>
      <c r="H60" s="62"/>
      <c r="I60" s="62"/>
      <c r="J60" s="62"/>
      <c r="K60" s="62"/>
      <c r="L60" s="62"/>
    </row>
    <row r="61" spans="1:12" s="60" customFormat="1" ht="17.25" hidden="1">
      <c r="A61" s="26"/>
      <c r="B61" s="27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60" customFormat="1" ht="20.25" customHeight="1">
      <c r="A62" s="26"/>
      <c r="B62" s="27" t="s">
        <v>69</v>
      </c>
      <c r="C62" s="62">
        <v>54.476</v>
      </c>
      <c r="D62" s="62">
        <v>8062</v>
      </c>
      <c r="E62" s="62"/>
      <c r="F62" s="62"/>
      <c r="G62" s="62"/>
      <c r="H62" s="62"/>
      <c r="I62" s="62"/>
      <c r="J62" s="62"/>
      <c r="K62" s="62"/>
      <c r="L62" s="62"/>
    </row>
    <row r="63" spans="1:12" s="60" customFormat="1" ht="17.25">
      <c r="A63" s="26"/>
      <c r="B63" s="27" t="s">
        <v>187</v>
      </c>
      <c r="C63" s="62">
        <v>54.476</v>
      </c>
      <c r="D63" s="62">
        <v>8062</v>
      </c>
      <c r="E63" s="62"/>
      <c r="F63" s="62"/>
      <c r="G63" s="62"/>
      <c r="H63" s="62"/>
      <c r="I63" s="62"/>
      <c r="J63" s="62"/>
      <c r="K63" s="62"/>
      <c r="L63" s="62"/>
    </row>
    <row r="64" spans="1:12" s="60" customFormat="1" ht="51.75">
      <c r="A64" s="26"/>
      <c r="B64" s="13" t="s">
        <v>293</v>
      </c>
      <c r="C64" s="62">
        <v>54.476</v>
      </c>
      <c r="D64" s="62">
        <v>8062</v>
      </c>
      <c r="E64" s="62">
        <v>349.71</v>
      </c>
      <c r="F64" s="62"/>
      <c r="G64" s="62"/>
      <c r="H64" s="62">
        <v>45.01</v>
      </c>
      <c r="I64" s="62">
        <v>18923</v>
      </c>
      <c r="J64" s="62">
        <v>699.3</v>
      </c>
      <c r="K64" s="62"/>
      <c r="L64" s="62"/>
    </row>
    <row r="65" spans="1:12" s="60" customFormat="1" ht="34.5">
      <c r="A65" s="26"/>
      <c r="B65" s="27" t="s">
        <v>240</v>
      </c>
      <c r="C65" s="62">
        <v>253.251</v>
      </c>
      <c r="D65" s="62">
        <v>16271</v>
      </c>
      <c r="E65" s="62">
        <v>868.57</v>
      </c>
      <c r="F65" s="62"/>
      <c r="G65" s="62"/>
      <c r="H65" s="62"/>
      <c r="I65" s="62"/>
      <c r="J65" s="62"/>
      <c r="K65" s="62"/>
      <c r="L65" s="62"/>
    </row>
    <row r="66" spans="1:12" s="60" customFormat="1" ht="34.5">
      <c r="A66" s="26" t="s">
        <v>194</v>
      </c>
      <c r="B66" s="48" t="s">
        <v>244</v>
      </c>
      <c r="C66" s="62">
        <f>SUM(C67:C69)</f>
        <v>3610.36</v>
      </c>
      <c r="D66" s="62">
        <f>SUM(D67:D69)</f>
        <v>635356</v>
      </c>
      <c r="E66" s="62">
        <f>SUM(E67:E69)</f>
        <v>118548.74</v>
      </c>
      <c r="F66" s="62">
        <f>SUM(F67:F69)</f>
        <v>100000</v>
      </c>
      <c r="G66" s="62">
        <f>SUM(G67:G69)</f>
        <v>0</v>
      </c>
      <c r="H66" s="62">
        <f>SUM(H67:H73)</f>
        <v>1069.5</v>
      </c>
      <c r="I66" s="62">
        <f>SUM(I67:I73)</f>
        <v>447869.5</v>
      </c>
      <c r="J66" s="62">
        <f>SUM(J67:J73)</f>
        <v>7220.4039999999995</v>
      </c>
      <c r="K66" s="62">
        <f>SUM(K67:K73)</f>
        <v>150</v>
      </c>
      <c r="L66" s="62">
        <f>SUM(L67:L73)</f>
        <v>0</v>
      </c>
    </row>
    <row r="67" spans="1:12" s="60" customFormat="1" ht="51.75">
      <c r="A67" s="26"/>
      <c r="B67" s="27" t="s">
        <v>70</v>
      </c>
      <c r="C67" s="62">
        <v>3550.9</v>
      </c>
      <c r="D67" s="62">
        <v>614367</v>
      </c>
      <c r="E67" s="62">
        <v>116740</v>
      </c>
      <c r="F67" s="62">
        <v>100000</v>
      </c>
      <c r="G67" s="62"/>
      <c r="H67" s="62">
        <v>93</v>
      </c>
      <c r="I67" s="62">
        <v>51498</v>
      </c>
      <c r="J67" s="62">
        <v>368</v>
      </c>
      <c r="K67" s="62">
        <v>150</v>
      </c>
      <c r="L67" s="62"/>
    </row>
    <row r="68" spans="1:12" s="60" customFormat="1" ht="69">
      <c r="A68" s="26"/>
      <c r="B68" s="27" t="s">
        <v>322</v>
      </c>
      <c r="C68" s="27"/>
      <c r="D68" s="27"/>
      <c r="E68" s="27"/>
      <c r="F68" s="62"/>
      <c r="G68" s="62"/>
      <c r="H68" s="62">
        <v>951.3</v>
      </c>
      <c r="I68" s="62">
        <v>375144</v>
      </c>
      <c r="J68" s="62">
        <v>5713.114</v>
      </c>
      <c r="K68" s="62"/>
      <c r="L68" s="62"/>
    </row>
    <row r="69" spans="1:12" s="60" customFormat="1" ht="51.75">
      <c r="A69" s="26"/>
      <c r="B69" s="33" t="s">
        <v>71</v>
      </c>
      <c r="C69" s="62">
        <v>59.46</v>
      </c>
      <c r="D69" s="62">
        <v>20989</v>
      </c>
      <c r="E69" s="62">
        <v>1808.74</v>
      </c>
      <c r="F69" s="62"/>
      <c r="G69" s="62"/>
      <c r="H69" s="62">
        <v>25.2</v>
      </c>
      <c r="I69" s="62">
        <v>21227.5</v>
      </c>
      <c r="J69" s="62">
        <v>1139.29</v>
      </c>
      <c r="K69" s="62"/>
      <c r="L69" s="62"/>
    </row>
    <row r="70" spans="1:12" s="60" customFormat="1" ht="51.75">
      <c r="A70" s="26" t="s">
        <v>97</v>
      </c>
      <c r="B70" s="33" t="s">
        <v>410</v>
      </c>
      <c r="C70" s="62"/>
      <c r="D70" s="62">
        <v>2500</v>
      </c>
      <c r="E70" s="62">
        <v>668.63</v>
      </c>
      <c r="F70" s="62"/>
      <c r="G70" s="62"/>
      <c r="H70" s="62"/>
      <c r="I70" s="62"/>
      <c r="J70" s="62"/>
      <c r="K70" s="62"/>
      <c r="L70" s="62"/>
    </row>
    <row r="71" spans="1:12" s="60" customFormat="1" ht="17.25">
      <c r="A71" s="3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60" customFormat="1" ht="18">
      <c r="A72" s="53"/>
      <c r="B72" s="54" t="s">
        <v>208</v>
      </c>
      <c r="C72" s="55"/>
      <c r="D72" s="55"/>
      <c r="E72" s="55"/>
      <c r="F72" s="55"/>
      <c r="G72" s="55"/>
      <c r="H72" s="55"/>
      <c r="I72" s="55"/>
      <c r="J72" s="55" t="s">
        <v>209</v>
      </c>
      <c r="K72" s="55"/>
      <c r="L72" s="7"/>
    </row>
    <row r="73" spans="1:12" s="60" customFormat="1" ht="18">
      <c r="A73" s="53"/>
      <c r="C73" s="55"/>
      <c r="D73" s="55"/>
      <c r="E73" s="55"/>
      <c r="F73" s="55"/>
      <c r="G73" s="55"/>
      <c r="H73" s="55"/>
      <c r="I73" s="55"/>
      <c r="J73" s="55"/>
      <c r="K73" s="55"/>
      <c r="L73" s="7"/>
    </row>
  </sheetData>
  <mergeCells count="9">
    <mergeCell ref="C28:I29"/>
    <mergeCell ref="D27:F27"/>
    <mergeCell ref="J24:L25"/>
    <mergeCell ref="K27:L27"/>
    <mergeCell ref="H30:L30"/>
    <mergeCell ref="A31:A33"/>
    <mergeCell ref="C31:G31"/>
    <mergeCell ref="H31:L31"/>
    <mergeCell ref="B31:B3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оргонизейшен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Шулунова</dc:creator>
  <cp:keywords/>
  <dc:description/>
  <cp:lastModifiedBy>Сьомка</cp:lastModifiedBy>
  <cp:lastPrinted>2005-11-30T07:20:35Z</cp:lastPrinted>
  <dcterms:created xsi:type="dcterms:W3CDTF">2002-12-27T10:13:05Z</dcterms:created>
  <dcterms:modified xsi:type="dcterms:W3CDTF">2005-11-30T07:30:05Z</dcterms:modified>
  <cp:category/>
  <cp:version/>
  <cp:contentType/>
  <cp:contentStatus/>
</cp:coreProperties>
</file>